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Пижанка" sheetId="1" r:id="rId1"/>
  </sheets>
  <definedNames>
    <definedName name="_xlnm.Print_Titles" localSheetId="0">'Пижанка'!$6:$7</definedName>
    <definedName name="_xlnm.Print_Area" localSheetId="0">'Пижанка'!$A$2:$Q$129</definedName>
  </definedNames>
  <calcPr calcMode="manual" fullCalcOnLoad="1"/>
</workbook>
</file>

<file path=xl/sharedStrings.xml><?xml version="1.0" encoding="utf-8"?>
<sst xmlns="http://schemas.openxmlformats.org/spreadsheetml/2006/main" count="192" uniqueCount="116">
  <si>
    <t>Показатели</t>
  </si>
  <si>
    <t>Единица измерения</t>
  </si>
  <si>
    <t>отчет</t>
  </si>
  <si>
    <t>прогноз</t>
  </si>
  <si>
    <t>тыс.руб. в ценах соответствующих лет</t>
  </si>
  <si>
    <t xml:space="preserve">в % к предыдущему году </t>
  </si>
  <si>
    <t>Численность постоянного населения (среднегодовая) - всего</t>
  </si>
  <si>
    <t>тыс.человек</t>
  </si>
  <si>
    <t>в % к предыдущему году</t>
  </si>
  <si>
    <t>в % к предыдущему году в сопоставимых ценах</t>
  </si>
  <si>
    <t>Количество малых предприятий - всего       по состоянию на конец года</t>
  </si>
  <si>
    <t xml:space="preserve"> единиц</t>
  </si>
  <si>
    <t>единиц</t>
  </si>
  <si>
    <t>Объем инвестиций (в основной капитал) за счет всех источников финансирования - всего</t>
  </si>
  <si>
    <t>Инвестиции в основной капитал по источникам финансирования:</t>
  </si>
  <si>
    <t xml:space="preserve">   Собственные средства предприятий</t>
  </si>
  <si>
    <t>Прибыль (убыток) - сальдо</t>
  </si>
  <si>
    <t>Численность занятых в экономике (среднегодовая) - всего</t>
  </si>
  <si>
    <t>%</t>
  </si>
  <si>
    <t>Уровень зарегистрированной безработицы</t>
  </si>
  <si>
    <t>Численность безработных, зарегистрированных в службах занятости</t>
  </si>
  <si>
    <t>человек</t>
  </si>
  <si>
    <t>Численность работников предприятий и организаций - всего</t>
  </si>
  <si>
    <t>Фонд заработной платы</t>
  </si>
  <si>
    <t xml:space="preserve">тыс.руб. </t>
  </si>
  <si>
    <t xml:space="preserve">Оборот розничной торговли  </t>
  </si>
  <si>
    <t xml:space="preserve">Объем платных услуг населению </t>
  </si>
  <si>
    <t>тыс.кв.м общей площади</t>
  </si>
  <si>
    <t>кв.м на человека</t>
  </si>
  <si>
    <t>посещений в смену на 10 тыс. населения</t>
  </si>
  <si>
    <t>Численность постоянного населения на конец года</t>
  </si>
  <si>
    <t>тыс. человек</t>
  </si>
  <si>
    <t>Средняя обеспеченность населения  жильем (на конец года)</t>
  </si>
  <si>
    <t>Обслуживаемый жилищный фонд</t>
  </si>
  <si>
    <t xml:space="preserve">Фактический уровень платежей населения  за  жилье и коммунальные услуги </t>
  </si>
  <si>
    <t>Площадь жилищного фонда оборудованная:</t>
  </si>
  <si>
    <t xml:space="preserve">     водопроводом</t>
  </si>
  <si>
    <t xml:space="preserve">     канализацией</t>
  </si>
  <si>
    <t xml:space="preserve">     отоплением</t>
  </si>
  <si>
    <t xml:space="preserve">     ваннами (душами)</t>
  </si>
  <si>
    <t xml:space="preserve">     оборудованной газом</t>
  </si>
  <si>
    <t xml:space="preserve">     горячим водоснабжением</t>
  </si>
  <si>
    <t xml:space="preserve">    напольными электроплитами</t>
  </si>
  <si>
    <t>Площадь оборудованная одновременно всеми видами благоустройства</t>
  </si>
  <si>
    <t xml:space="preserve">Число учреждений дошкольного образования </t>
  </si>
  <si>
    <t>Число дошкольных групп, входящих в состав общеобразовательных школ</t>
  </si>
  <si>
    <t xml:space="preserve">Число мест в учреждениях дошкольного образования </t>
  </si>
  <si>
    <t>мест</t>
  </si>
  <si>
    <t xml:space="preserve">Число дневных общеобразовательных учреждений </t>
  </si>
  <si>
    <t xml:space="preserve">Численность учащихся в дневных общеобразовательных учреждений </t>
  </si>
  <si>
    <t xml:space="preserve">Численность педагогического персонала в общеобразовательных учреждений </t>
  </si>
  <si>
    <t>Число больничных учреждений</t>
  </si>
  <si>
    <t>Число больничных коек</t>
  </si>
  <si>
    <t>коек</t>
  </si>
  <si>
    <t>Обеспеченность больничными койками</t>
  </si>
  <si>
    <t>коек на 10 тыс. населения</t>
  </si>
  <si>
    <t xml:space="preserve">Число фельдшерско-акушерских пунктов </t>
  </si>
  <si>
    <t>Обеспеченность амбулаторно-поликлиническими учреждениями</t>
  </si>
  <si>
    <t>в том числе:</t>
  </si>
  <si>
    <t>Численность  врачей всех специальностей</t>
  </si>
  <si>
    <t>Обеспеченность врачами всех специальностей</t>
  </si>
  <si>
    <t>человек на 10 тыс. населения</t>
  </si>
  <si>
    <t>Обеспеченность средним медицинским персоналом</t>
  </si>
  <si>
    <t>в том числе по крупным и средним организациям</t>
  </si>
  <si>
    <t>Оборот организаций по всем видам деятельности по полному кругу</t>
  </si>
  <si>
    <t xml:space="preserve">Отгружено товаров собственного производства, выполненных работ и услуг собственными силами по видам экономической деятельности по полному кругу всего (С+D+E) </t>
  </si>
  <si>
    <t>Среднесписочная численность работников (без внешних совместителей) по малым предприятиям</t>
  </si>
  <si>
    <t xml:space="preserve">    Привлеченные средства</t>
  </si>
  <si>
    <t>Число прибыльных предприятий и организаций</t>
  </si>
  <si>
    <t>Удельный вес собственных доходов в доходах местного бюджета</t>
  </si>
  <si>
    <t>Выручка от реализации сельхозпродукции</t>
  </si>
  <si>
    <t xml:space="preserve">       Прибыль прибыльных предприятий (по
       полному кругу)</t>
  </si>
  <si>
    <t xml:space="preserve">          прибыль прибыльных предприятий без
          предприятий сельского хозяйства (по
          полному кругу)</t>
  </si>
  <si>
    <t>Демографические показатели</t>
  </si>
  <si>
    <t>Промышленность</t>
  </si>
  <si>
    <t>Сельское хозяйство</t>
  </si>
  <si>
    <t>Инвестиции</t>
  </si>
  <si>
    <t xml:space="preserve">Финансы </t>
  </si>
  <si>
    <t>Труд</t>
  </si>
  <si>
    <t>Потребительский рынок</t>
  </si>
  <si>
    <t>Общее число хозяйствующих субъектов</t>
  </si>
  <si>
    <t>в том числе количество крупных и средних предприятий</t>
  </si>
  <si>
    <t>Малое предпринимательство</t>
  </si>
  <si>
    <t>Развитие отраслей социальной сферы</t>
  </si>
  <si>
    <t>1. Количество организаций, зарегистрированных на территории поселения, всего</t>
  </si>
  <si>
    <t>1.1. количество организаций муниципальной формы собственности, всего</t>
  </si>
  <si>
    <t>1.2.Количество муниципальных унитарных предприятий</t>
  </si>
  <si>
    <t>в том числе крупных и средних</t>
  </si>
  <si>
    <t>Институциональная структура поселений</t>
  </si>
  <si>
    <t>Общеэкономические показатели</t>
  </si>
  <si>
    <t>Бюджет</t>
  </si>
  <si>
    <t>1. Доходы, всего</t>
  </si>
  <si>
    <t>тыс.рублей</t>
  </si>
  <si>
    <t>2. Расходы, всего</t>
  </si>
  <si>
    <t>Общегосударственные вопросы (функционирование местных администраций)</t>
  </si>
  <si>
    <t>Жилищно-коммунальное хозяйство</t>
  </si>
  <si>
    <t>Образование</t>
  </si>
  <si>
    <t>Здравоохранение и спорт</t>
  </si>
  <si>
    <t>3. Дефицит (-), профицит (+) бюджета</t>
  </si>
  <si>
    <t xml:space="preserve"> в том числе безвозмездные поступления  из вышестоящего бюджета</t>
  </si>
  <si>
    <t>тыс.кв. м</t>
  </si>
  <si>
    <t xml:space="preserve">   общая площадь ветхого аварийного жилищного фонда</t>
  </si>
  <si>
    <t>чел.</t>
  </si>
  <si>
    <t xml:space="preserve">Среднегодовая численность работников органов местного самоуправления </t>
  </si>
  <si>
    <t>отчёт</t>
  </si>
  <si>
    <t>Муниципальное образование: Пижанское городское поселение</t>
  </si>
  <si>
    <t>Продукция сельскохозяйственных организаций</t>
  </si>
  <si>
    <t>Общая площадь жилищного фонда</t>
  </si>
  <si>
    <t xml:space="preserve">Жилищный фонд </t>
  </si>
  <si>
    <t>В. И. Лаптева</t>
  </si>
  <si>
    <t>Глава администрации                                                 Пижанского городского поселения</t>
  </si>
  <si>
    <t>С. Н. Конев</t>
  </si>
  <si>
    <t xml:space="preserve">Прогноз социально-экономического развития  </t>
  </si>
  <si>
    <t>1.2. количество хозяйствующих субъектов</t>
  </si>
  <si>
    <t>ПРОЕКТ</t>
  </si>
  <si>
    <t>оценка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</si>
</sst>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0.0"/>
    <numFmt numFmtId="168" formatCode="#,##0.0;\-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Cyr"/>
      <family val="2"/>
    </font>
    <font>
      <sz val="8"/>
      <name val="@PMingLiU"/>
      <family val="1"/>
    </font>
    <font>
      <b/>
      <sz val="10"/>
      <name val="@PMingLiU"/>
      <family val="1"/>
    </font>
    <font>
      <b/>
      <sz val="11"/>
      <name val="@PMingLiU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Continuous" vertical="center" wrapText="1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 applyProtection="1">
      <alignment horizontal="center" vertical="top"/>
      <protection locked="0"/>
    </xf>
    <xf numFmtId="3" fontId="2" fillId="0" borderId="10" xfId="0" applyNumberFormat="1" applyFont="1" applyFill="1" applyBorder="1" applyAlignment="1" applyProtection="1">
      <alignment horizontal="center" vertical="top"/>
      <protection locked="0"/>
    </xf>
    <xf numFmtId="4" fontId="3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/>
    </xf>
    <xf numFmtId="164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/>
    </xf>
    <xf numFmtId="0" fontId="7" fillId="33" borderId="0" xfId="0" applyFont="1" applyFill="1" applyAlignment="1">
      <alignment/>
    </xf>
    <xf numFmtId="164" fontId="2" fillId="33" borderId="1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 vertical="top"/>
    </xf>
    <xf numFmtId="164" fontId="7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center" vertical="center"/>
      <protection/>
    </xf>
    <xf numFmtId="167" fontId="7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center" vertical="top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top"/>
      <protection locked="0"/>
    </xf>
    <xf numFmtId="4" fontId="2" fillId="34" borderId="10" xfId="0" applyNumberFormat="1" applyFont="1" applyFill="1" applyBorder="1" applyAlignment="1" applyProtection="1">
      <alignment horizontal="center" vertical="center"/>
      <protection locked="0"/>
    </xf>
    <xf numFmtId="4" fontId="2" fillId="34" borderId="10" xfId="0" applyNumberFormat="1" applyFont="1" applyFill="1" applyBorder="1" applyAlignment="1" applyProtection="1">
      <alignment horizontal="center" vertical="top"/>
      <protection locked="0"/>
    </xf>
    <xf numFmtId="3" fontId="2" fillId="34" borderId="10" xfId="0" applyNumberFormat="1" applyFont="1" applyFill="1" applyBorder="1" applyAlignment="1" applyProtection="1">
      <alignment horizontal="center" vertical="top"/>
      <protection locked="0"/>
    </xf>
    <xf numFmtId="3" fontId="2" fillId="34" borderId="10" xfId="0" applyNumberFormat="1" applyFont="1" applyFill="1" applyBorder="1" applyAlignment="1" applyProtection="1">
      <alignment horizontal="center" vertical="top"/>
      <protection locked="0"/>
    </xf>
    <xf numFmtId="3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top"/>
      <protection/>
    </xf>
    <xf numFmtId="164" fontId="2" fillId="34" borderId="11" xfId="0" applyNumberFormat="1" applyFont="1" applyFill="1" applyBorder="1" applyAlignment="1" applyProtection="1">
      <alignment horizontal="center" vertical="top"/>
      <protection locked="0"/>
    </xf>
    <xf numFmtId="164" fontId="2" fillId="34" borderId="12" xfId="0" applyNumberFormat="1" applyFont="1" applyFill="1" applyBorder="1" applyAlignment="1" applyProtection="1">
      <alignment horizontal="center" vertical="top"/>
      <protection locked="0"/>
    </xf>
    <xf numFmtId="0" fontId="2" fillId="34" borderId="12" xfId="0" applyFont="1" applyFill="1" applyBorder="1" applyAlignment="1" applyProtection="1">
      <alignment horizontal="center" vertical="top"/>
      <protection/>
    </xf>
    <xf numFmtId="164" fontId="8" fillId="34" borderId="10" xfId="0" applyNumberFormat="1" applyFont="1" applyFill="1" applyBorder="1" applyAlignment="1" applyProtection="1">
      <alignment/>
      <protection/>
    </xf>
    <xf numFmtId="3" fontId="8" fillId="34" borderId="10" xfId="0" applyNumberFormat="1" applyFont="1" applyFill="1" applyBorder="1" applyAlignment="1" applyProtection="1">
      <alignment/>
      <protection/>
    </xf>
    <xf numFmtId="164" fontId="2" fillId="34" borderId="13" xfId="0" applyNumberFormat="1" applyFont="1" applyFill="1" applyBorder="1" applyAlignment="1" applyProtection="1">
      <alignment horizontal="center" vertical="top"/>
      <protection locked="0"/>
    </xf>
    <xf numFmtId="0" fontId="2" fillId="34" borderId="13" xfId="0" applyFont="1" applyFill="1" applyBorder="1" applyAlignment="1" applyProtection="1">
      <alignment horizontal="center" vertical="top"/>
      <protection/>
    </xf>
    <xf numFmtId="167" fontId="2" fillId="34" borderId="10" xfId="0" applyNumberFormat="1" applyFont="1" applyFill="1" applyBorder="1" applyAlignment="1" applyProtection="1">
      <alignment horizontal="center" vertical="top"/>
      <protection/>
    </xf>
    <xf numFmtId="3" fontId="7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166" fontId="2" fillId="0" borderId="10" xfId="0" applyNumberFormat="1" applyFont="1" applyFill="1" applyBorder="1" applyAlignment="1" applyProtection="1">
      <alignment horizontal="center" vertical="top"/>
      <protection locked="0"/>
    </xf>
    <xf numFmtId="166" fontId="2" fillId="0" borderId="10" xfId="0" applyNumberFormat="1" applyFont="1" applyFill="1" applyBorder="1" applyAlignment="1" applyProtection="1">
      <alignment horizontal="center" vertical="top"/>
      <protection locked="0"/>
    </xf>
    <xf numFmtId="16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left" vertical="top" wrapText="1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top"/>
      <protection/>
    </xf>
    <xf numFmtId="2" fontId="2" fillId="0" borderId="10" xfId="0" applyNumberFormat="1" applyFont="1" applyFill="1" applyBorder="1" applyAlignment="1" applyProtection="1">
      <alignment horizontal="center" vertical="top"/>
      <protection/>
    </xf>
    <xf numFmtId="167" fontId="2" fillId="0" borderId="10" xfId="0" applyNumberFormat="1" applyFont="1" applyFill="1" applyBorder="1" applyAlignment="1" applyProtection="1">
      <alignment horizontal="center" vertical="top"/>
      <protection/>
    </xf>
    <xf numFmtId="167" fontId="2" fillId="0" borderId="10" xfId="0" applyNumberFormat="1" applyFont="1" applyFill="1" applyBorder="1" applyAlignment="1" applyProtection="1">
      <alignment horizontal="center" vertical="top"/>
      <protection locked="0"/>
    </xf>
    <xf numFmtId="167" fontId="2" fillId="0" borderId="10" xfId="0" applyNumberFormat="1" applyFont="1" applyFill="1" applyBorder="1" applyAlignment="1" applyProtection="1">
      <alignment horizontal="center" vertical="top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165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2" xfId="0" applyFont="1" applyFill="1" applyBorder="1" applyAlignment="1" applyProtection="1">
      <alignment horizontal="center" vertical="top"/>
      <protection/>
    </xf>
    <xf numFmtId="3" fontId="8" fillId="33" borderId="10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 vertical="top"/>
      <protection/>
    </xf>
    <xf numFmtId="164" fontId="2" fillId="35" borderId="10" xfId="0" applyNumberFormat="1" applyFont="1" applyFill="1" applyBorder="1" applyAlignment="1" applyProtection="1">
      <alignment horizontal="center" vertical="top"/>
      <protection locked="0"/>
    </xf>
    <xf numFmtId="0" fontId="2" fillId="35" borderId="10" xfId="0" applyFont="1" applyFill="1" applyBorder="1" applyAlignment="1">
      <alignment horizontal="center" vertical="top"/>
    </xf>
    <xf numFmtId="3" fontId="2" fillId="35" borderId="10" xfId="0" applyNumberFormat="1" applyFont="1" applyFill="1" applyBorder="1" applyAlignment="1" applyProtection="1">
      <alignment horizontal="center" vertical="top"/>
      <protection locked="0"/>
    </xf>
    <xf numFmtId="164" fontId="2" fillId="35" borderId="10" xfId="0" applyNumberFormat="1" applyFont="1" applyFill="1" applyBorder="1" applyAlignment="1" applyProtection="1">
      <alignment horizontal="center" vertical="top"/>
      <protection locked="0"/>
    </xf>
    <xf numFmtId="0" fontId="2" fillId="35" borderId="10" xfId="0" applyFont="1" applyFill="1" applyBorder="1" applyAlignment="1" applyProtection="1">
      <alignment horizontal="center" vertical="top"/>
      <protection/>
    </xf>
    <xf numFmtId="3" fontId="2" fillId="35" borderId="10" xfId="0" applyNumberFormat="1" applyFont="1" applyFill="1" applyBorder="1" applyAlignment="1" applyProtection="1">
      <alignment horizontal="center" vertical="top"/>
      <protection locked="0"/>
    </xf>
    <xf numFmtId="166" fontId="2" fillId="35" borderId="10" xfId="0" applyNumberFormat="1" applyFont="1" applyFill="1" applyBorder="1" applyAlignment="1" applyProtection="1">
      <alignment horizontal="center" vertical="top"/>
      <protection locked="0"/>
    </xf>
    <xf numFmtId="167" fontId="7" fillId="35" borderId="10" xfId="0" applyNumberFormat="1" applyFont="1" applyFill="1" applyBorder="1" applyAlignment="1">
      <alignment horizontal="center" vertical="top"/>
    </xf>
    <xf numFmtId="4" fontId="3" fillId="35" borderId="10" xfId="0" applyNumberFormat="1" applyFont="1" applyFill="1" applyBorder="1" applyAlignment="1" applyProtection="1">
      <alignment horizontal="center" vertical="top"/>
      <protection locked="0"/>
    </xf>
    <xf numFmtId="2" fontId="2" fillId="35" borderId="10" xfId="0" applyNumberFormat="1" applyFont="1" applyFill="1" applyBorder="1" applyAlignment="1" applyProtection="1">
      <alignment horizontal="center" vertical="top"/>
      <protection/>
    </xf>
    <xf numFmtId="167" fontId="2" fillId="35" borderId="10" xfId="0" applyNumberFormat="1" applyFont="1" applyFill="1" applyBorder="1" applyAlignment="1" applyProtection="1">
      <alignment horizontal="center" vertical="top"/>
      <protection/>
    </xf>
    <xf numFmtId="165" fontId="2" fillId="35" borderId="10" xfId="0" applyNumberFormat="1" applyFont="1" applyFill="1" applyBorder="1" applyAlignment="1" applyProtection="1">
      <alignment horizontal="center" vertical="top"/>
      <protection/>
    </xf>
    <xf numFmtId="0" fontId="2" fillId="35" borderId="12" xfId="0" applyFont="1" applyFill="1" applyBorder="1" applyAlignment="1" applyProtection="1">
      <alignment horizontal="center" vertical="top"/>
      <protection/>
    </xf>
    <xf numFmtId="3" fontId="8" fillId="35" borderId="10" xfId="0" applyNumberFormat="1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3" fillId="35" borderId="10" xfId="0" applyFont="1" applyFill="1" applyBorder="1" applyAlignment="1" applyProtection="1">
      <alignment horizontal="center" vertical="top"/>
      <protection/>
    </xf>
    <xf numFmtId="167" fontId="2" fillId="35" borderId="10" xfId="0" applyNumberFormat="1" applyFont="1" applyFill="1" applyBorder="1" applyAlignment="1" applyProtection="1">
      <alignment horizontal="center" vertical="top"/>
      <protection locked="0"/>
    </xf>
    <xf numFmtId="167" fontId="2" fillId="35" borderId="10" xfId="0" applyNumberFormat="1" applyFont="1" applyFill="1" applyBorder="1" applyAlignment="1" applyProtection="1">
      <alignment horizontal="center" vertical="top"/>
      <protection/>
    </xf>
    <xf numFmtId="0" fontId="2" fillId="35" borderId="10" xfId="0" applyFont="1" applyFill="1" applyBorder="1" applyAlignment="1" applyProtection="1">
      <alignment horizontal="center" vertical="top"/>
      <protection/>
    </xf>
    <xf numFmtId="0" fontId="2" fillId="35" borderId="0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6"/>
  <sheetViews>
    <sheetView tabSelected="1" zoomScaleSheetLayoutView="100" zoomScalePageLayoutView="0" workbookViewId="0" topLeftCell="A1">
      <selection activeCell="R14" sqref="R14"/>
    </sheetView>
  </sheetViews>
  <sheetFormatPr defaultColWidth="9.00390625" defaultRowHeight="12.75"/>
  <cols>
    <col min="1" max="1" width="35.00390625" style="5" customWidth="1"/>
    <col min="2" max="2" width="14.125" style="4" customWidth="1"/>
    <col min="3" max="4" width="8.875" style="1" hidden="1" customWidth="1"/>
    <col min="5" max="5" width="9.00390625" style="1" hidden="1" customWidth="1"/>
    <col min="6" max="6" width="9.25390625" style="1" hidden="1" customWidth="1"/>
    <col min="7" max="7" width="9.25390625" style="2" hidden="1" customWidth="1"/>
    <col min="8" max="10" width="9.125" style="2" hidden="1" customWidth="1"/>
    <col min="11" max="11" width="0.12890625" style="2" hidden="1" customWidth="1"/>
    <col min="12" max="13" width="9.125" style="2" customWidth="1"/>
    <col min="14" max="15" width="9.375" style="2" customWidth="1"/>
    <col min="16" max="16384" width="9.125" style="2" customWidth="1"/>
  </cols>
  <sheetData>
    <row r="1" ht="11.25">
      <c r="B1" s="121" t="s">
        <v>114</v>
      </c>
    </row>
    <row r="2" spans="1:15" s="39" customFormat="1" ht="12.75" customHeight="1">
      <c r="A2" s="124" t="s">
        <v>112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s="40" customFormat="1" ht="11.25" customHeight="1">
      <c r="A3" s="125" t="s">
        <v>105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0" s="41" customFormat="1" ht="12.75" hidden="1">
      <c r="A4" s="46"/>
      <c r="B4" s="47"/>
      <c r="C4" s="48"/>
      <c r="D4" s="48"/>
      <c r="E4" s="48"/>
      <c r="F4" s="48"/>
      <c r="G4" s="49"/>
      <c r="H4" s="49"/>
      <c r="I4" s="49"/>
      <c r="J4" s="49"/>
    </row>
    <row r="5" s="42" customFormat="1" ht="10.5" customHeight="1"/>
    <row r="6" spans="1:17" ht="11.25">
      <c r="A6" s="122" t="s">
        <v>0</v>
      </c>
      <c r="B6" s="123" t="s">
        <v>1</v>
      </c>
      <c r="C6" s="3" t="s">
        <v>2</v>
      </c>
      <c r="D6" s="3" t="s">
        <v>2</v>
      </c>
      <c r="E6" s="3" t="s">
        <v>104</v>
      </c>
      <c r="F6" s="3" t="s">
        <v>104</v>
      </c>
      <c r="G6" s="22" t="s">
        <v>104</v>
      </c>
      <c r="H6" s="22" t="s">
        <v>104</v>
      </c>
      <c r="I6" s="78" t="s">
        <v>104</v>
      </c>
      <c r="J6" s="78" t="s">
        <v>104</v>
      </c>
      <c r="K6" s="78" t="s">
        <v>104</v>
      </c>
      <c r="L6" s="78" t="s">
        <v>104</v>
      </c>
      <c r="M6" s="78" t="s">
        <v>2</v>
      </c>
      <c r="N6" s="78" t="s">
        <v>115</v>
      </c>
      <c r="O6" s="78" t="s">
        <v>3</v>
      </c>
      <c r="P6" s="78" t="s">
        <v>3</v>
      </c>
      <c r="Q6" s="78" t="s">
        <v>3</v>
      </c>
    </row>
    <row r="7" spans="1:17" ht="11.25">
      <c r="A7" s="122"/>
      <c r="B7" s="123"/>
      <c r="C7" s="6">
        <v>2006</v>
      </c>
      <c r="D7" s="6">
        <v>2007</v>
      </c>
      <c r="E7" s="6">
        <v>2008</v>
      </c>
      <c r="F7" s="3">
        <v>2009</v>
      </c>
      <c r="G7" s="21">
        <v>2010</v>
      </c>
      <c r="H7" s="21">
        <v>2011</v>
      </c>
      <c r="I7" s="50">
        <v>2012</v>
      </c>
      <c r="J7" s="50">
        <v>2013</v>
      </c>
      <c r="K7" s="50">
        <v>2014</v>
      </c>
      <c r="L7" s="50">
        <v>2015</v>
      </c>
      <c r="M7" s="50">
        <v>2016</v>
      </c>
      <c r="N7" s="50">
        <v>2017</v>
      </c>
      <c r="O7" s="50">
        <v>2018</v>
      </c>
      <c r="P7" s="50">
        <v>2019</v>
      </c>
      <c r="Q7" s="50">
        <v>2020</v>
      </c>
    </row>
    <row r="8" spans="1:17" ht="12">
      <c r="A8" s="10" t="s">
        <v>88</v>
      </c>
      <c r="B8" s="73"/>
      <c r="C8" s="74"/>
      <c r="D8" s="14"/>
      <c r="E8" s="14"/>
      <c r="F8" s="14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3.75">
      <c r="A9" s="11" t="s">
        <v>84</v>
      </c>
      <c r="B9" s="12" t="s">
        <v>12</v>
      </c>
      <c r="C9" s="14">
        <v>74</v>
      </c>
      <c r="D9" s="14">
        <v>90</v>
      </c>
      <c r="E9" s="14">
        <v>90</v>
      </c>
      <c r="F9" s="34">
        <v>77</v>
      </c>
      <c r="G9" s="30">
        <v>82</v>
      </c>
      <c r="H9" s="30">
        <v>79</v>
      </c>
      <c r="I9" s="30"/>
      <c r="J9" s="30">
        <v>76</v>
      </c>
      <c r="K9" s="30">
        <v>79</v>
      </c>
      <c r="L9" s="105">
        <v>79</v>
      </c>
      <c r="M9" s="105">
        <v>79</v>
      </c>
      <c r="N9" s="105">
        <v>79</v>
      </c>
      <c r="O9" s="105">
        <v>79</v>
      </c>
      <c r="P9" s="105">
        <v>79</v>
      </c>
      <c r="Q9" s="105">
        <v>79</v>
      </c>
    </row>
    <row r="10" spans="1:17" ht="12">
      <c r="A10" s="13" t="s">
        <v>58</v>
      </c>
      <c r="B10" s="12"/>
      <c r="C10" s="14"/>
      <c r="D10" s="14"/>
      <c r="E10" s="14"/>
      <c r="F10" s="14"/>
      <c r="G10" s="30"/>
      <c r="H10" s="30"/>
      <c r="I10" s="30"/>
      <c r="J10" s="30"/>
      <c r="K10" s="30"/>
      <c r="L10" s="105"/>
      <c r="M10" s="105"/>
      <c r="N10" s="105"/>
      <c r="O10" s="105"/>
      <c r="P10" s="105"/>
      <c r="Q10" s="105"/>
    </row>
    <row r="11" spans="1:17" ht="21.75" customHeight="1">
      <c r="A11" s="11" t="s">
        <v>85</v>
      </c>
      <c r="B11" s="9" t="s">
        <v>12</v>
      </c>
      <c r="C11" s="14">
        <v>26</v>
      </c>
      <c r="D11" s="14">
        <v>21</v>
      </c>
      <c r="E11" s="14">
        <v>21</v>
      </c>
      <c r="F11" s="14">
        <v>21</v>
      </c>
      <c r="G11" s="30">
        <v>21</v>
      </c>
      <c r="H11" s="30">
        <v>22</v>
      </c>
      <c r="I11" s="30"/>
      <c r="J11" s="30">
        <v>22</v>
      </c>
      <c r="K11" s="30">
        <v>22</v>
      </c>
      <c r="L11" s="105">
        <v>22</v>
      </c>
      <c r="M11" s="105">
        <v>22</v>
      </c>
      <c r="N11" s="105">
        <v>22</v>
      </c>
      <c r="O11" s="105">
        <v>22</v>
      </c>
      <c r="P11" s="105">
        <v>22</v>
      </c>
      <c r="Q11" s="105">
        <v>22</v>
      </c>
    </row>
    <row r="12" spans="1:17" ht="22.5" hidden="1">
      <c r="A12" s="13" t="s">
        <v>86</v>
      </c>
      <c r="B12" s="9" t="s">
        <v>12</v>
      </c>
      <c r="C12" s="51">
        <v>1</v>
      </c>
      <c r="D12" s="34">
        <v>1</v>
      </c>
      <c r="E12" s="34">
        <v>1</v>
      </c>
      <c r="F12" s="34">
        <v>1</v>
      </c>
      <c r="G12" s="30">
        <v>1</v>
      </c>
      <c r="H12" s="30">
        <v>1</v>
      </c>
      <c r="I12" s="63"/>
      <c r="J12" s="63"/>
      <c r="K12" s="30"/>
      <c r="L12" s="105"/>
      <c r="M12" s="105"/>
      <c r="N12" s="105"/>
      <c r="O12" s="105"/>
      <c r="P12" s="105"/>
      <c r="Q12" s="105"/>
    </row>
    <row r="13" spans="1:17" ht="12">
      <c r="A13" s="11" t="s">
        <v>113</v>
      </c>
      <c r="B13" s="9" t="s">
        <v>12</v>
      </c>
      <c r="C13" s="52">
        <f>C21</f>
        <v>24</v>
      </c>
      <c r="D13" s="35">
        <v>24</v>
      </c>
      <c r="E13" s="35">
        <v>26</v>
      </c>
      <c r="F13" s="72">
        <v>27</v>
      </c>
      <c r="G13" s="30">
        <v>28</v>
      </c>
      <c r="H13" s="30">
        <v>27</v>
      </c>
      <c r="I13" s="30"/>
      <c r="J13" s="30">
        <v>26</v>
      </c>
      <c r="K13" s="30">
        <v>29</v>
      </c>
      <c r="L13" s="105">
        <v>29</v>
      </c>
      <c r="M13" s="105">
        <v>29</v>
      </c>
      <c r="N13" s="105">
        <v>29</v>
      </c>
      <c r="O13" s="105">
        <v>29</v>
      </c>
      <c r="P13" s="105">
        <v>29</v>
      </c>
      <c r="Q13" s="105">
        <v>29</v>
      </c>
    </row>
    <row r="14" spans="1:17" ht="11.25" customHeight="1">
      <c r="A14" s="13" t="s">
        <v>87</v>
      </c>
      <c r="B14" s="9" t="s">
        <v>12</v>
      </c>
      <c r="C14" s="52">
        <f>C22</f>
        <v>14</v>
      </c>
      <c r="D14" s="35">
        <v>6</v>
      </c>
      <c r="E14" s="35">
        <v>5</v>
      </c>
      <c r="F14" s="72">
        <v>5</v>
      </c>
      <c r="G14" s="30">
        <v>6</v>
      </c>
      <c r="H14" s="30">
        <v>5</v>
      </c>
      <c r="I14" s="30"/>
      <c r="J14" s="30">
        <v>5</v>
      </c>
      <c r="K14" s="30">
        <v>5</v>
      </c>
      <c r="L14" s="105">
        <v>4</v>
      </c>
      <c r="M14" s="105">
        <v>4</v>
      </c>
      <c r="N14" s="105">
        <v>4</v>
      </c>
      <c r="O14" s="105">
        <v>4</v>
      </c>
      <c r="P14" s="105">
        <v>4</v>
      </c>
      <c r="Q14" s="105">
        <v>4</v>
      </c>
    </row>
    <row r="15" spans="1:17" ht="11.25" hidden="1">
      <c r="A15" s="15"/>
      <c r="B15" s="9"/>
      <c r="C15" s="8"/>
      <c r="D15" s="28"/>
      <c r="E15" s="28"/>
      <c r="F15" s="18"/>
      <c r="G15" s="30"/>
      <c r="H15" s="30"/>
      <c r="I15" s="63"/>
      <c r="J15" s="63"/>
      <c r="K15" s="85"/>
      <c r="L15" s="105"/>
      <c r="M15" s="105"/>
      <c r="N15" s="105"/>
      <c r="O15" s="105"/>
      <c r="P15" s="105"/>
      <c r="Q15" s="105"/>
    </row>
    <row r="16" spans="1:17" ht="11.25">
      <c r="A16" s="10" t="s">
        <v>73</v>
      </c>
      <c r="B16" s="9"/>
      <c r="C16" s="16"/>
      <c r="D16" s="24"/>
      <c r="E16" s="24"/>
      <c r="F16" s="24"/>
      <c r="G16" s="30"/>
      <c r="H16" s="30"/>
      <c r="I16" s="30"/>
      <c r="J16" s="30"/>
      <c r="K16" s="30"/>
      <c r="L16" s="105"/>
      <c r="M16" s="105"/>
      <c r="N16" s="105"/>
      <c r="O16" s="105"/>
      <c r="P16" s="105"/>
      <c r="Q16" s="105"/>
    </row>
    <row r="17" spans="1:17" ht="11.25">
      <c r="A17" s="126" t="s">
        <v>6</v>
      </c>
      <c r="B17" s="9" t="s">
        <v>7</v>
      </c>
      <c r="C17" s="77">
        <v>4.459</v>
      </c>
      <c r="D17" s="75">
        <f>(D19+C19)/2</f>
        <v>4.538</v>
      </c>
      <c r="E17" s="75">
        <f>(E19+D19)/2</f>
        <v>4.621</v>
      </c>
      <c r="F17" s="75">
        <f>(F19+E19)/2</f>
        <v>4.6080000000000005</v>
      </c>
      <c r="G17" s="76">
        <v>4.801</v>
      </c>
      <c r="H17" s="76">
        <f aca="true" t="shared" si="0" ref="H17:Q17">SUM((G19+H19)/2)</f>
        <v>4.9815000000000005</v>
      </c>
      <c r="I17" s="76">
        <f t="shared" si="0"/>
        <v>2.4765</v>
      </c>
      <c r="J17" s="76">
        <f t="shared" si="0"/>
        <v>2.376</v>
      </c>
      <c r="K17" s="76">
        <f t="shared" si="0"/>
        <v>4.7345</v>
      </c>
      <c r="L17" s="107">
        <f t="shared" si="0"/>
        <v>4.7125</v>
      </c>
      <c r="M17" s="107">
        <f t="shared" si="0"/>
        <v>4.7085</v>
      </c>
      <c r="N17" s="107">
        <f t="shared" si="0"/>
        <v>4.6975</v>
      </c>
      <c r="O17" s="107">
        <f t="shared" si="0"/>
        <v>4.6845</v>
      </c>
      <c r="P17" s="107">
        <f t="shared" si="0"/>
        <v>4.682</v>
      </c>
      <c r="Q17" s="107">
        <f t="shared" si="0"/>
        <v>4.6705000000000005</v>
      </c>
    </row>
    <row r="18" spans="1:17" ht="19.5">
      <c r="A18" s="126"/>
      <c r="B18" s="9" t="s">
        <v>8</v>
      </c>
      <c r="C18" s="16">
        <v>98.5</v>
      </c>
      <c r="D18" s="24">
        <f aca="true" t="shared" si="1" ref="D18:Q18">D17/C17*100</f>
        <v>101.77169769006504</v>
      </c>
      <c r="E18" s="24">
        <f t="shared" si="1"/>
        <v>101.82899955927722</v>
      </c>
      <c r="F18" s="24">
        <f t="shared" si="1"/>
        <v>99.71867561133953</v>
      </c>
      <c r="G18" s="29">
        <f t="shared" si="1"/>
        <v>104.18836805555554</v>
      </c>
      <c r="H18" s="29">
        <f t="shared" si="1"/>
        <v>103.75963340970631</v>
      </c>
      <c r="I18" s="29">
        <f t="shared" si="1"/>
        <v>49.71394158386028</v>
      </c>
      <c r="J18" s="29">
        <f t="shared" si="1"/>
        <v>95.94185342216838</v>
      </c>
      <c r="K18" s="29">
        <f t="shared" si="1"/>
        <v>199.263468013468</v>
      </c>
      <c r="L18" s="101">
        <f t="shared" si="1"/>
        <v>99.53532579997889</v>
      </c>
      <c r="M18" s="101">
        <f t="shared" si="1"/>
        <v>99.9151193633952</v>
      </c>
      <c r="N18" s="101">
        <f t="shared" si="1"/>
        <v>99.76637995115217</v>
      </c>
      <c r="O18" s="101">
        <f t="shared" si="1"/>
        <v>99.72325705162321</v>
      </c>
      <c r="P18" s="101">
        <f t="shared" si="1"/>
        <v>99.94663251147402</v>
      </c>
      <c r="Q18" s="101">
        <f t="shared" si="1"/>
        <v>99.754378470739</v>
      </c>
    </row>
    <row r="19" spans="1:17" ht="22.5">
      <c r="A19" s="11" t="s">
        <v>30</v>
      </c>
      <c r="B19" s="9" t="s">
        <v>31</v>
      </c>
      <c r="C19" s="77">
        <v>4.459</v>
      </c>
      <c r="D19" s="75">
        <v>4.617</v>
      </c>
      <c r="E19" s="75">
        <v>4.625</v>
      </c>
      <c r="F19" s="75">
        <v>4.591</v>
      </c>
      <c r="G19" s="30">
        <v>5.01</v>
      </c>
      <c r="H19" s="30">
        <v>4.953</v>
      </c>
      <c r="I19" s="30"/>
      <c r="J19" s="30">
        <v>4.752</v>
      </c>
      <c r="K19" s="30">
        <v>4.717</v>
      </c>
      <c r="L19" s="105">
        <v>4.708</v>
      </c>
      <c r="M19" s="105">
        <v>4.709</v>
      </c>
      <c r="N19" s="105">
        <v>4.686</v>
      </c>
      <c r="O19" s="105">
        <v>4.683</v>
      </c>
      <c r="P19" s="112">
        <v>4.681</v>
      </c>
      <c r="Q19" s="112">
        <v>4.66</v>
      </c>
    </row>
    <row r="20" spans="1:17" ht="11.25">
      <c r="A20" s="10" t="s">
        <v>89</v>
      </c>
      <c r="B20" s="9"/>
      <c r="C20" s="16"/>
      <c r="D20" s="24"/>
      <c r="E20" s="24"/>
      <c r="F20" s="24"/>
      <c r="G20" s="30"/>
      <c r="H20" s="30"/>
      <c r="I20" s="30"/>
      <c r="J20" s="30"/>
      <c r="K20" s="30"/>
      <c r="L20" s="105"/>
      <c r="M20" s="105"/>
      <c r="N20" s="105"/>
      <c r="O20" s="105"/>
      <c r="P20" s="105"/>
      <c r="Q20" s="105"/>
    </row>
    <row r="21" spans="1:17" ht="11.25">
      <c r="A21" s="11" t="s">
        <v>80</v>
      </c>
      <c r="B21" s="12" t="s">
        <v>12</v>
      </c>
      <c r="C21" s="16">
        <v>24</v>
      </c>
      <c r="D21" s="24">
        <v>24</v>
      </c>
      <c r="E21" s="24">
        <v>26</v>
      </c>
      <c r="F21" s="26">
        <v>27</v>
      </c>
      <c r="G21" s="30">
        <v>28</v>
      </c>
      <c r="H21" s="30">
        <v>27</v>
      </c>
      <c r="I21" s="30">
        <v>27</v>
      </c>
      <c r="J21" s="30">
        <v>26</v>
      </c>
      <c r="K21" s="30">
        <v>30</v>
      </c>
      <c r="L21" s="105">
        <v>30</v>
      </c>
      <c r="M21" s="105">
        <v>30</v>
      </c>
      <c r="N21" s="105">
        <v>30</v>
      </c>
      <c r="O21" s="105">
        <v>30</v>
      </c>
      <c r="P21" s="105">
        <v>30</v>
      </c>
      <c r="Q21" s="105">
        <v>30</v>
      </c>
    </row>
    <row r="22" spans="1:17" ht="24.75" customHeight="1">
      <c r="A22" s="13" t="s">
        <v>81</v>
      </c>
      <c r="B22" s="12" t="s">
        <v>12</v>
      </c>
      <c r="C22" s="16">
        <v>14</v>
      </c>
      <c r="D22" s="24">
        <v>6</v>
      </c>
      <c r="E22" s="24">
        <v>5</v>
      </c>
      <c r="F22" s="26">
        <v>5</v>
      </c>
      <c r="G22" s="30">
        <v>6</v>
      </c>
      <c r="H22" s="30">
        <v>5</v>
      </c>
      <c r="I22" s="30">
        <v>5</v>
      </c>
      <c r="J22" s="30">
        <v>5</v>
      </c>
      <c r="K22" s="30">
        <v>5</v>
      </c>
      <c r="L22" s="105">
        <v>4</v>
      </c>
      <c r="M22" s="105">
        <v>4</v>
      </c>
      <c r="N22" s="105">
        <v>4</v>
      </c>
      <c r="O22" s="105">
        <v>4</v>
      </c>
      <c r="P22" s="105">
        <v>4</v>
      </c>
      <c r="Q22" s="105">
        <v>4</v>
      </c>
    </row>
    <row r="23" spans="1:17" ht="23.25" customHeight="1">
      <c r="A23" s="127" t="s">
        <v>64</v>
      </c>
      <c r="B23" s="9" t="s">
        <v>4</v>
      </c>
      <c r="C23" s="16">
        <v>346249</v>
      </c>
      <c r="D23" s="24">
        <v>558844</v>
      </c>
      <c r="E23" s="24">
        <v>545294</v>
      </c>
      <c r="F23" s="24">
        <v>557071</v>
      </c>
      <c r="G23" s="30">
        <v>721990</v>
      </c>
      <c r="H23" s="30">
        <v>836450</v>
      </c>
      <c r="I23" s="30">
        <v>956900</v>
      </c>
      <c r="J23" s="30">
        <v>957348</v>
      </c>
      <c r="K23" s="30">
        <v>1011297</v>
      </c>
      <c r="L23" s="105">
        <v>1099650</v>
      </c>
      <c r="M23" s="105">
        <v>1174370</v>
      </c>
      <c r="N23" s="105">
        <v>1218509</v>
      </c>
      <c r="O23" s="105">
        <v>1213254</v>
      </c>
      <c r="P23" s="105">
        <v>1217426</v>
      </c>
      <c r="Q23" s="105">
        <v>1240391</v>
      </c>
    </row>
    <row r="24" spans="1:17" ht="20.25" customHeight="1">
      <c r="A24" s="127"/>
      <c r="B24" s="9" t="s">
        <v>5</v>
      </c>
      <c r="C24" s="16">
        <v>100</v>
      </c>
      <c r="D24" s="24">
        <f>D23/C23*100</f>
        <v>161.39945530528607</v>
      </c>
      <c r="E24" s="24">
        <v>104</v>
      </c>
      <c r="F24" s="24">
        <f aca="true" t="shared" si="2" ref="F24:Q24">F23/E23*100</f>
        <v>102.15975235377613</v>
      </c>
      <c r="G24" s="29">
        <f t="shared" si="2"/>
        <v>129.60466439645936</v>
      </c>
      <c r="H24" s="29">
        <f t="shared" si="2"/>
        <v>115.85340517181679</v>
      </c>
      <c r="I24" s="29">
        <f t="shared" si="2"/>
        <v>114.40014346344671</v>
      </c>
      <c r="J24" s="29">
        <f t="shared" si="2"/>
        <v>100.04681784930504</v>
      </c>
      <c r="K24" s="29">
        <f t="shared" si="2"/>
        <v>105.63525489163814</v>
      </c>
      <c r="L24" s="101">
        <f t="shared" si="2"/>
        <v>108.73660260042301</v>
      </c>
      <c r="M24" s="101">
        <f t="shared" si="2"/>
        <v>106.79488928295366</v>
      </c>
      <c r="N24" s="101">
        <f t="shared" si="2"/>
        <v>103.75852584790141</v>
      </c>
      <c r="O24" s="101">
        <f t="shared" si="2"/>
        <v>99.56873523297736</v>
      </c>
      <c r="P24" s="101">
        <f t="shared" si="2"/>
        <v>100.34386863756477</v>
      </c>
      <c r="Q24" s="101">
        <f t="shared" si="2"/>
        <v>101.88635695311254</v>
      </c>
    </row>
    <row r="25" spans="1:17" ht="19.5" customHeight="1">
      <c r="A25" s="127" t="s">
        <v>63</v>
      </c>
      <c r="B25" s="9" t="s">
        <v>4</v>
      </c>
      <c r="C25" s="16">
        <v>270345</v>
      </c>
      <c r="D25" s="24">
        <v>350363</v>
      </c>
      <c r="E25" s="24">
        <v>325383</v>
      </c>
      <c r="F25" s="24">
        <v>362694</v>
      </c>
      <c r="G25" s="30">
        <v>433566</v>
      </c>
      <c r="H25" s="30">
        <v>581186</v>
      </c>
      <c r="I25" s="30">
        <v>726323</v>
      </c>
      <c r="J25" s="30">
        <v>744068</v>
      </c>
      <c r="K25" s="30">
        <v>741895</v>
      </c>
      <c r="L25" s="105">
        <v>804877</v>
      </c>
      <c r="M25" s="105">
        <v>865318</v>
      </c>
      <c r="N25" s="105">
        <v>881243</v>
      </c>
      <c r="O25" s="105">
        <v>870096</v>
      </c>
      <c r="P25" s="105">
        <v>870653</v>
      </c>
      <c r="Q25" s="105">
        <v>884825</v>
      </c>
    </row>
    <row r="26" spans="1:17" ht="21" customHeight="1">
      <c r="A26" s="127"/>
      <c r="B26" s="9" t="s">
        <v>5</v>
      </c>
      <c r="C26" s="16">
        <v>104.2</v>
      </c>
      <c r="D26" s="24">
        <f>D25/C25*100</f>
        <v>129.5984760213801</v>
      </c>
      <c r="E26" s="24">
        <v>101</v>
      </c>
      <c r="F26" s="24">
        <f aca="true" t="shared" si="3" ref="F26:Q26">F25/E25*100</f>
        <v>111.46679451600114</v>
      </c>
      <c r="G26" s="29">
        <f t="shared" si="3"/>
        <v>119.54043904779235</v>
      </c>
      <c r="H26" s="29">
        <f t="shared" si="3"/>
        <v>134.04787275755018</v>
      </c>
      <c r="I26" s="29">
        <f t="shared" si="3"/>
        <v>124.97255611800698</v>
      </c>
      <c r="J26" s="29">
        <f t="shared" si="3"/>
        <v>102.4431279196721</v>
      </c>
      <c r="K26" s="29">
        <f t="shared" si="3"/>
        <v>99.70795679964735</v>
      </c>
      <c r="L26" s="101">
        <f t="shared" si="3"/>
        <v>108.48934148363314</v>
      </c>
      <c r="M26" s="101">
        <f t="shared" si="3"/>
        <v>107.50934614854195</v>
      </c>
      <c r="N26" s="101">
        <f t="shared" si="3"/>
        <v>101.84036388934472</v>
      </c>
      <c r="O26" s="101">
        <f t="shared" si="3"/>
        <v>98.73508215100716</v>
      </c>
      <c r="P26" s="101">
        <f t="shared" si="3"/>
        <v>100.06401592467957</v>
      </c>
      <c r="Q26" s="101">
        <f t="shared" si="3"/>
        <v>101.627743773926</v>
      </c>
    </row>
    <row r="27" spans="1:17" ht="11.25" hidden="1">
      <c r="A27" s="55" t="s">
        <v>74</v>
      </c>
      <c r="B27" s="54"/>
      <c r="C27" s="56"/>
      <c r="D27" s="57"/>
      <c r="E27" s="65"/>
      <c r="F27" s="65"/>
      <c r="G27" s="66"/>
      <c r="H27" s="66"/>
      <c r="I27" s="66"/>
      <c r="J27" s="66"/>
      <c r="K27" s="98"/>
      <c r="L27" s="113"/>
      <c r="M27" s="113"/>
      <c r="N27" s="113"/>
      <c r="O27" s="113"/>
      <c r="P27" s="113"/>
      <c r="Q27" s="113"/>
    </row>
    <row r="28" spans="1:256" s="37" customFormat="1" ht="15.75" customHeight="1" hidden="1">
      <c r="A28" s="128" t="s">
        <v>65</v>
      </c>
      <c r="B28" s="54" t="s">
        <v>4</v>
      </c>
      <c r="C28" s="56">
        <v>114421</v>
      </c>
      <c r="D28" s="64">
        <v>135027</v>
      </c>
      <c r="E28" s="67">
        <v>162913</v>
      </c>
      <c r="F28" s="67">
        <v>208445</v>
      </c>
      <c r="G28" s="67">
        <v>225662</v>
      </c>
      <c r="H28" s="68"/>
      <c r="I28" s="68"/>
      <c r="J28" s="68"/>
      <c r="K28" s="99"/>
      <c r="L28" s="114"/>
      <c r="M28" s="114"/>
      <c r="N28" s="114"/>
      <c r="O28" s="114"/>
      <c r="P28" s="114"/>
      <c r="Q28" s="114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0" customFormat="1" ht="24.75" customHeight="1" hidden="1">
      <c r="A29" s="128"/>
      <c r="B29" s="54" t="s">
        <v>9</v>
      </c>
      <c r="C29" s="56">
        <v>98</v>
      </c>
      <c r="D29" s="64">
        <v>100</v>
      </c>
      <c r="E29" s="57">
        <v>95.4</v>
      </c>
      <c r="F29" s="57">
        <f>F28/E28/1.009*100</f>
        <v>126.80739317550103</v>
      </c>
      <c r="G29" s="57">
        <v>103.5</v>
      </c>
      <c r="H29" s="57"/>
      <c r="I29" s="57"/>
      <c r="J29" s="57"/>
      <c r="K29" s="32"/>
      <c r="L29" s="104"/>
      <c r="M29" s="104"/>
      <c r="N29" s="104"/>
      <c r="O29" s="104"/>
      <c r="P29" s="104"/>
      <c r="Q29" s="104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7" ht="18.75" customHeight="1" hidden="1">
      <c r="A30" s="128" t="s">
        <v>63</v>
      </c>
      <c r="B30" s="54" t="s">
        <v>4</v>
      </c>
      <c r="C30" s="56">
        <v>87410</v>
      </c>
      <c r="D30" s="57">
        <v>108052</v>
      </c>
      <c r="E30" s="69">
        <v>132086</v>
      </c>
      <c r="F30" s="69">
        <v>171828</v>
      </c>
      <c r="G30" s="70">
        <v>175208</v>
      </c>
      <c r="H30" s="70"/>
      <c r="I30" s="70"/>
      <c r="J30" s="70"/>
      <c r="K30" s="100"/>
      <c r="L30" s="115"/>
      <c r="M30" s="115"/>
      <c r="N30" s="115"/>
      <c r="O30" s="115"/>
      <c r="P30" s="115"/>
      <c r="Q30" s="115"/>
    </row>
    <row r="31" spans="1:17" ht="19.5" customHeight="1" hidden="1">
      <c r="A31" s="128"/>
      <c r="B31" s="54" t="s">
        <v>9</v>
      </c>
      <c r="C31" s="56">
        <v>99</v>
      </c>
      <c r="D31" s="57">
        <v>101</v>
      </c>
      <c r="E31" s="57">
        <v>95.6</v>
      </c>
      <c r="F31" s="57">
        <f>F30/E30/1.009*100</f>
        <v>128.9276243679843</v>
      </c>
      <c r="G31" s="57">
        <v>100.3</v>
      </c>
      <c r="H31" s="57"/>
      <c r="I31" s="57"/>
      <c r="J31" s="57"/>
      <c r="K31" s="32"/>
      <c r="L31" s="104"/>
      <c r="M31" s="104"/>
      <c r="N31" s="104"/>
      <c r="O31" s="104"/>
      <c r="P31" s="104"/>
      <c r="Q31" s="104"/>
    </row>
    <row r="32" spans="1:17" ht="11.25" hidden="1">
      <c r="A32" s="55" t="s">
        <v>75</v>
      </c>
      <c r="B32" s="54"/>
      <c r="C32" s="56"/>
      <c r="D32" s="57"/>
      <c r="E32" s="57"/>
      <c r="F32" s="57"/>
      <c r="G32" s="63"/>
      <c r="H32" s="63"/>
      <c r="I32" s="63"/>
      <c r="J32" s="63"/>
      <c r="K32" s="85"/>
      <c r="L32" s="105"/>
      <c r="M32" s="105"/>
      <c r="N32" s="105"/>
      <c r="O32" s="105"/>
      <c r="P32" s="105"/>
      <c r="Q32" s="105"/>
    </row>
    <row r="33" spans="1:17" ht="19.5" customHeight="1" hidden="1">
      <c r="A33" s="130"/>
      <c r="B33" s="54"/>
      <c r="C33" s="58"/>
      <c r="D33" s="59"/>
      <c r="E33" s="60"/>
      <c r="F33" s="60"/>
      <c r="G33" s="61"/>
      <c r="H33" s="61"/>
      <c r="I33" s="61"/>
      <c r="J33" s="61"/>
      <c r="K33" s="97"/>
      <c r="L33" s="103"/>
      <c r="M33" s="103"/>
      <c r="N33" s="103"/>
      <c r="O33" s="103"/>
      <c r="P33" s="103"/>
      <c r="Q33" s="103"/>
    </row>
    <row r="34" spans="1:17" ht="23.25" customHeight="1" hidden="1">
      <c r="A34" s="130"/>
      <c r="B34" s="54"/>
      <c r="C34" s="56"/>
      <c r="D34" s="57"/>
      <c r="E34" s="57"/>
      <c r="F34" s="57"/>
      <c r="G34" s="63"/>
      <c r="H34" s="63"/>
      <c r="I34" s="63"/>
      <c r="J34" s="63"/>
      <c r="K34" s="85"/>
      <c r="L34" s="105"/>
      <c r="M34" s="105"/>
      <c r="N34" s="105"/>
      <c r="O34" s="105"/>
      <c r="P34" s="105"/>
      <c r="Q34" s="105"/>
    </row>
    <row r="35" spans="1:17" ht="11.25" hidden="1">
      <c r="A35" s="53"/>
      <c r="B35" s="54"/>
      <c r="C35" s="56"/>
      <c r="D35" s="57"/>
      <c r="E35" s="57"/>
      <c r="F35" s="57"/>
      <c r="G35" s="63"/>
      <c r="H35" s="63"/>
      <c r="I35" s="63"/>
      <c r="J35" s="63"/>
      <c r="K35" s="85"/>
      <c r="L35" s="105"/>
      <c r="M35" s="105"/>
      <c r="N35" s="105"/>
      <c r="O35" s="105"/>
      <c r="P35" s="105"/>
      <c r="Q35" s="105"/>
    </row>
    <row r="36" spans="1:17" ht="18.75" customHeight="1" hidden="1">
      <c r="A36" s="130" t="s">
        <v>106</v>
      </c>
      <c r="B36" s="54" t="s">
        <v>4</v>
      </c>
      <c r="C36" s="58">
        <v>73500</v>
      </c>
      <c r="D36" s="59">
        <v>98000</v>
      </c>
      <c r="E36" s="60">
        <v>90036</v>
      </c>
      <c r="F36" s="60">
        <v>78053</v>
      </c>
      <c r="G36" s="61">
        <v>142175</v>
      </c>
      <c r="H36" s="61"/>
      <c r="I36" s="61"/>
      <c r="J36" s="61"/>
      <c r="K36" s="97"/>
      <c r="L36" s="103"/>
      <c r="M36" s="103"/>
      <c r="N36" s="103"/>
      <c r="O36" s="103"/>
      <c r="P36" s="103"/>
      <c r="Q36" s="103"/>
    </row>
    <row r="37" spans="1:256" s="7" customFormat="1" ht="26.25" customHeight="1" hidden="1">
      <c r="A37" s="130"/>
      <c r="B37" s="54" t="s">
        <v>9</v>
      </c>
      <c r="C37" s="56">
        <v>101.3</v>
      </c>
      <c r="D37" s="57">
        <v>113.2</v>
      </c>
      <c r="E37" s="57">
        <f>E36/D36/1.1*100</f>
        <v>83.5213358070501</v>
      </c>
      <c r="F37" s="57">
        <f>F36/E36/1.1*100</f>
        <v>78.80989018534001</v>
      </c>
      <c r="G37" s="57">
        <f>G36/F36/1.093*100</f>
        <v>166.65313006812917</v>
      </c>
      <c r="H37" s="57"/>
      <c r="I37" s="57"/>
      <c r="J37" s="57"/>
      <c r="K37" s="32"/>
      <c r="L37" s="104"/>
      <c r="M37" s="104"/>
      <c r="N37" s="104"/>
      <c r="O37" s="104"/>
      <c r="P37" s="104"/>
      <c r="Q37" s="104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17" ht="18" customHeight="1" hidden="1">
      <c r="A38" s="53" t="s">
        <v>70</v>
      </c>
      <c r="B38" s="54" t="s">
        <v>4</v>
      </c>
      <c r="C38" s="56">
        <v>62577</v>
      </c>
      <c r="D38" s="57">
        <v>93566</v>
      </c>
      <c r="E38" s="57">
        <v>87074</v>
      </c>
      <c r="F38" s="57">
        <v>74423</v>
      </c>
      <c r="G38" s="63">
        <v>136458</v>
      </c>
      <c r="H38" s="63">
        <v>114312</v>
      </c>
      <c r="I38" s="63"/>
      <c r="J38" s="63"/>
      <c r="K38" s="85"/>
      <c r="L38" s="105"/>
      <c r="M38" s="105"/>
      <c r="N38" s="105"/>
      <c r="O38" s="105"/>
      <c r="P38" s="105"/>
      <c r="Q38" s="105"/>
    </row>
    <row r="39" spans="1:17" ht="0.75" customHeight="1" hidden="1">
      <c r="A39" s="55" t="s">
        <v>82</v>
      </c>
      <c r="B39" s="54"/>
      <c r="C39" s="56"/>
      <c r="D39" s="57"/>
      <c r="E39" s="57"/>
      <c r="F39" s="57"/>
      <c r="G39" s="63"/>
      <c r="H39" s="63"/>
      <c r="I39" s="63"/>
      <c r="J39" s="63"/>
      <c r="K39" s="85"/>
      <c r="L39" s="105"/>
      <c r="M39" s="105"/>
      <c r="N39" s="105"/>
      <c r="O39" s="105"/>
      <c r="P39" s="105"/>
      <c r="Q39" s="105"/>
    </row>
    <row r="40" spans="1:17" ht="22.5" hidden="1">
      <c r="A40" s="53" t="s">
        <v>10</v>
      </c>
      <c r="B40" s="54" t="s">
        <v>11</v>
      </c>
      <c r="C40" s="62">
        <v>10</v>
      </c>
      <c r="D40" s="60">
        <v>11</v>
      </c>
      <c r="E40" s="60">
        <v>21</v>
      </c>
      <c r="F40" s="60">
        <v>24</v>
      </c>
      <c r="G40" s="63"/>
      <c r="H40" s="63"/>
      <c r="I40" s="63"/>
      <c r="J40" s="63"/>
      <c r="K40" s="85"/>
      <c r="L40" s="105"/>
      <c r="M40" s="105"/>
      <c r="N40" s="105"/>
      <c r="O40" s="105"/>
      <c r="P40" s="105"/>
      <c r="Q40" s="105"/>
    </row>
    <row r="41" spans="1:17" ht="33.75" hidden="1">
      <c r="A41" s="53" t="s">
        <v>66</v>
      </c>
      <c r="B41" s="54" t="s">
        <v>7</v>
      </c>
      <c r="C41" s="56">
        <v>260</v>
      </c>
      <c r="D41" s="57">
        <v>264</v>
      </c>
      <c r="E41" s="57">
        <v>0.3</v>
      </c>
      <c r="F41" s="57">
        <v>0.4</v>
      </c>
      <c r="G41" s="63"/>
      <c r="H41" s="63"/>
      <c r="I41" s="63"/>
      <c r="J41" s="63"/>
      <c r="K41" s="85"/>
      <c r="L41" s="105"/>
      <c r="M41" s="105"/>
      <c r="N41" s="105"/>
      <c r="O41" s="105"/>
      <c r="P41" s="105"/>
      <c r="Q41" s="105"/>
    </row>
    <row r="42" spans="1:17" ht="14.25" customHeight="1">
      <c r="A42" s="10" t="s">
        <v>76</v>
      </c>
      <c r="B42" s="9"/>
      <c r="C42" s="16"/>
      <c r="D42" s="24"/>
      <c r="E42" s="24"/>
      <c r="F42" s="24"/>
      <c r="G42" s="30"/>
      <c r="H42" s="30"/>
      <c r="I42" s="30"/>
      <c r="J42" s="30"/>
      <c r="K42" s="30"/>
      <c r="L42" s="105"/>
      <c r="M42" s="105"/>
      <c r="N42" s="105"/>
      <c r="O42" s="105"/>
      <c r="P42" s="105"/>
      <c r="Q42" s="105"/>
    </row>
    <row r="43" spans="1:256" s="7" customFormat="1" ht="29.25">
      <c r="A43" s="126" t="s">
        <v>13</v>
      </c>
      <c r="B43" s="9" t="s">
        <v>4</v>
      </c>
      <c r="C43" s="16">
        <v>35477</v>
      </c>
      <c r="D43" s="24">
        <v>36437</v>
      </c>
      <c r="E43" s="24">
        <v>37359</v>
      </c>
      <c r="F43" s="24">
        <v>50536</v>
      </c>
      <c r="G43" s="24">
        <v>39178</v>
      </c>
      <c r="H43" s="24">
        <v>49442</v>
      </c>
      <c r="I43" s="24">
        <v>106837</v>
      </c>
      <c r="J43" s="24">
        <v>81474</v>
      </c>
      <c r="K43" s="24" t="e">
        <f>SUM(181323-#REF!-#REF!-#REF!-#REF!-#REF!)</f>
        <v>#REF!</v>
      </c>
      <c r="L43" s="104">
        <v>127847</v>
      </c>
      <c r="M43" s="104">
        <v>81004.3</v>
      </c>
      <c r="N43" s="104">
        <v>44396</v>
      </c>
      <c r="O43" s="104">
        <v>27340</v>
      </c>
      <c r="P43" s="104">
        <v>57708</v>
      </c>
      <c r="Q43" s="104">
        <v>67048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7" customFormat="1" ht="29.25">
      <c r="A44" s="126"/>
      <c r="B44" s="9" t="s">
        <v>9</v>
      </c>
      <c r="C44" s="16">
        <v>92</v>
      </c>
      <c r="D44" s="24">
        <f>D43/C43/1.12*100</f>
        <v>91.70176653687095</v>
      </c>
      <c r="E44" s="24">
        <v>96</v>
      </c>
      <c r="F44" s="24">
        <f>F43/E43/1.074*100</f>
        <v>125.95091871943784</v>
      </c>
      <c r="G44" s="24">
        <f>G43/F43/1.068*100</f>
        <v>72.58888831575696</v>
      </c>
      <c r="H44" s="24">
        <v>106.9</v>
      </c>
      <c r="I44" s="24">
        <f>I43/H43/1.073*100</f>
        <v>201.38444952472955</v>
      </c>
      <c r="J44" s="24">
        <f>J43/I43/1.043*100</f>
        <v>73.1161046570967</v>
      </c>
      <c r="K44" s="24" t="e">
        <f>K43/J43/1.053*100</f>
        <v>#REF!</v>
      </c>
      <c r="L44" s="104">
        <v>176.9</v>
      </c>
      <c r="M44" s="104">
        <f>M43/L43/1.073*100</f>
        <v>59.049715551843775</v>
      </c>
      <c r="N44" s="104">
        <f>N43/M43/1.065*100</f>
        <v>51.46194088033083</v>
      </c>
      <c r="O44" s="104">
        <f>O43/N43/1.062*100</f>
        <v>57.986934572243065</v>
      </c>
      <c r="P44" s="104">
        <f>P43/O43/1.062*100</f>
        <v>198.7526812393835</v>
      </c>
      <c r="Q44" s="104">
        <f>Q43/P43/1.062*100</f>
        <v>109.4020066215561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17" ht="29.25">
      <c r="A45" s="127" t="s">
        <v>63</v>
      </c>
      <c r="B45" s="9" t="s">
        <v>4</v>
      </c>
      <c r="C45" s="95">
        <v>32147</v>
      </c>
      <c r="D45" s="95">
        <v>33657</v>
      </c>
      <c r="E45" s="96">
        <v>30650</v>
      </c>
      <c r="F45" s="96">
        <v>48664</v>
      </c>
      <c r="G45" s="24">
        <v>25591</v>
      </c>
      <c r="H45" s="24">
        <v>42691</v>
      </c>
      <c r="I45" s="24">
        <v>98973</v>
      </c>
      <c r="J45" s="24">
        <v>71700</v>
      </c>
      <c r="K45" s="24" t="e">
        <f>SUM(162695-#REF!-#REF!-#REF!-#REF!)</f>
        <v>#REF!</v>
      </c>
      <c r="L45" s="104">
        <v>106762</v>
      </c>
      <c r="M45" s="104">
        <v>75368</v>
      </c>
      <c r="N45" s="104">
        <v>36294</v>
      </c>
      <c r="O45" s="104">
        <v>27748</v>
      </c>
      <c r="P45" s="104">
        <v>55341</v>
      </c>
      <c r="Q45" s="104">
        <v>61104</v>
      </c>
    </row>
    <row r="46" spans="1:256" s="7" customFormat="1" ht="29.25">
      <c r="A46" s="127"/>
      <c r="B46" s="9" t="s">
        <v>9</v>
      </c>
      <c r="C46" s="95">
        <v>95</v>
      </c>
      <c r="D46" s="24">
        <f>D45/C45/1.12*100</f>
        <v>93.47961818254534</v>
      </c>
      <c r="E46" s="24">
        <v>71.4</v>
      </c>
      <c r="F46" s="24">
        <f>F45/E45/1.074*100</f>
        <v>147.83356269043472</v>
      </c>
      <c r="G46" s="24">
        <f>G45/F45/1.068*100</f>
        <v>49.23888395300712</v>
      </c>
      <c r="H46" s="24">
        <v>106.9</v>
      </c>
      <c r="I46" s="24">
        <f>I45/H45/1.073*100</f>
        <v>216.06314065598465</v>
      </c>
      <c r="J46" s="24">
        <f>J45/I45/1.043*100</f>
        <v>69.45733449545045</v>
      </c>
      <c r="K46" s="24" t="e">
        <f>K45/J45/1.053*100</f>
        <v>#REF!</v>
      </c>
      <c r="L46" s="104">
        <v>189.5</v>
      </c>
      <c r="M46" s="104">
        <f>M45/L45/1.073*100</f>
        <v>65.79161812620185</v>
      </c>
      <c r="N46" s="104">
        <f>N45/M45/1.065*100</f>
        <v>45.21663469832903</v>
      </c>
      <c r="O46" s="104">
        <f>O45/N45/1.062*100</f>
        <v>71.99002662603593</v>
      </c>
      <c r="P46" s="104">
        <f>P45/O45/1.062*100</f>
        <v>187.79792954996907</v>
      </c>
      <c r="Q46" s="104">
        <f>Q45/P45/1.062*100</f>
        <v>103.9676246613574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17" ht="22.5" hidden="1">
      <c r="A47" s="81" t="s">
        <v>14</v>
      </c>
      <c r="B47" s="79"/>
      <c r="C47" s="80">
        <f>C48+C49+C50</f>
        <v>47477</v>
      </c>
      <c r="D47" s="32">
        <f>D43+D50</f>
        <v>36437</v>
      </c>
      <c r="E47" s="32"/>
      <c r="F47" s="32"/>
      <c r="G47" s="32"/>
      <c r="H47" s="32"/>
      <c r="I47" s="32"/>
      <c r="J47" s="32"/>
      <c r="K47" s="32"/>
      <c r="L47" s="104"/>
      <c r="M47" s="104"/>
      <c r="N47" s="104"/>
      <c r="O47" s="104"/>
      <c r="P47" s="104"/>
      <c r="Q47" s="104"/>
    </row>
    <row r="48" spans="1:17" ht="29.25" hidden="1">
      <c r="A48" s="81" t="s">
        <v>15</v>
      </c>
      <c r="B48" s="79" t="s">
        <v>4</v>
      </c>
      <c r="C48" s="80">
        <v>35255</v>
      </c>
      <c r="D48" s="32">
        <v>31164</v>
      </c>
      <c r="E48" s="32">
        <f>E43-E49</f>
        <v>24011</v>
      </c>
      <c r="F48" s="32">
        <f>F43-F49</f>
        <v>47003</v>
      </c>
      <c r="G48" s="32">
        <f>G43-G49</f>
        <v>35838</v>
      </c>
      <c r="H48" s="32">
        <f>H43-H49</f>
        <v>46092</v>
      </c>
      <c r="I48" s="32"/>
      <c r="J48" s="32"/>
      <c r="K48" s="32"/>
      <c r="L48" s="104"/>
      <c r="M48" s="104"/>
      <c r="N48" s="104"/>
      <c r="O48" s="104"/>
      <c r="P48" s="104"/>
      <c r="Q48" s="104"/>
    </row>
    <row r="49" spans="1:17" ht="29.25" hidden="1">
      <c r="A49" s="81" t="s">
        <v>67</v>
      </c>
      <c r="B49" s="79" t="s">
        <v>4</v>
      </c>
      <c r="C49" s="80">
        <v>12222</v>
      </c>
      <c r="D49" s="32">
        <f>D47-D50-D48</f>
        <v>5273</v>
      </c>
      <c r="E49" s="32">
        <v>13348</v>
      </c>
      <c r="F49" s="32">
        <v>3533</v>
      </c>
      <c r="G49" s="85">
        <v>3340</v>
      </c>
      <c r="H49" s="85">
        <v>3350</v>
      </c>
      <c r="I49" s="85"/>
      <c r="J49" s="85"/>
      <c r="K49" s="85"/>
      <c r="L49" s="105"/>
      <c r="M49" s="105"/>
      <c r="N49" s="105"/>
      <c r="O49" s="105"/>
      <c r="P49" s="105"/>
      <c r="Q49" s="105"/>
    </row>
    <row r="50" spans="1:256" s="7" customFormat="1" ht="11.25" hidden="1">
      <c r="A50" s="81"/>
      <c r="B50" s="79"/>
      <c r="C50" s="80"/>
      <c r="D50" s="32"/>
      <c r="E50" s="32"/>
      <c r="F50" s="32"/>
      <c r="G50" s="85"/>
      <c r="H50" s="85"/>
      <c r="I50" s="85"/>
      <c r="J50" s="85"/>
      <c r="K50" s="85"/>
      <c r="L50" s="105"/>
      <c r="M50" s="105"/>
      <c r="N50" s="105"/>
      <c r="O50" s="105"/>
      <c r="P50" s="105"/>
      <c r="Q50" s="105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7" customFormat="1" ht="11.25" hidden="1">
      <c r="A51" s="81"/>
      <c r="B51" s="79"/>
      <c r="C51" s="80"/>
      <c r="D51" s="32"/>
      <c r="E51" s="32"/>
      <c r="F51" s="32"/>
      <c r="G51" s="85"/>
      <c r="H51" s="85"/>
      <c r="I51" s="85"/>
      <c r="J51" s="85"/>
      <c r="K51" s="85"/>
      <c r="L51" s="105"/>
      <c r="M51" s="105"/>
      <c r="N51" s="105"/>
      <c r="O51" s="105"/>
      <c r="P51" s="105"/>
      <c r="Q51" s="105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7" customFormat="1" ht="11.25" hidden="1">
      <c r="A52" s="81"/>
      <c r="B52" s="79"/>
      <c r="C52" s="80"/>
      <c r="D52" s="32"/>
      <c r="E52" s="32"/>
      <c r="F52" s="32"/>
      <c r="G52" s="32"/>
      <c r="H52" s="32"/>
      <c r="I52" s="32"/>
      <c r="J52" s="32"/>
      <c r="K52" s="32"/>
      <c r="L52" s="104"/>
      <c r="M52" s="104"/>
      <c r="N52" s="104"/>
      <c r="O52" s="104"/>
      <c r="P52" s="104"/>
      <c r="Q52" s="104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7" customFormat="1" ht="11.25" hidden="1">
      <c r="A53" s="81"/>
      <c r="B53" s="79"/>
      <c r="C53" s="80"/>
      <c r="D53" s="32"/>
      <c r="E53" s="32"/>
      <c r="F53" s="32"/>
      <c r="G53" s="32"/>
      <c r="H53" s="32"/>
      <c r="I53" s="32"/>
      <c r="J53" s="32"/>
      <c r="K53" s="32"/>
      <c r="L53" s="104"/>
      <c r="M53" s="104"/>
      <c r="N53" s="104"/>
      <c r="O53" s="104"/>
      <c r="P53" s="104"/>
      <c r="Q53" s="104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7" customFormat="1" ht="11.25" hidden="1">
      <c r="A54" s="81"/>
      <c r="B54" s="79"/>
      <c r="C54" s="80"/>
      <c r="D54" s="32"/>
      <c r="E54" s="32"/>
      <c r="F54" s="32"/>
      <c r="G54" s="32"/>
      <c r="H54" s="32"/>
      <c r="I54" s="32"/>
      <c r="J54" s="32"/>
      <c r="K54" s="32"/>
      <c r="L54" s="104"/>
      <c r="M54" s="104"/>
      <c r="N54" s="104"/>
      <c r="O54" s="104"/>
      <c r="P54" s="104"/>
      <c r="Q54" s="104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17" ht="11.25">
      <c r="A55" s="10" t="s">
        <v>77</v>
      </c>
      <c r="B55" s="9"/>
      <c r="C55" s="16"/>
      <c r="D55" s="24"/>
      <c r="E55" s="24"/>
      <c r="F55" s="24"/>
      <c r="G55" s="30"/>
      <c r="H55" s="30"/>
      <c r="I55" s="30"/>
      <c r="J55" s="30"/>
      <c r="K55" s="30"/>
      <c r="L55" s="105"/>
      <c r="M55" s="105"/>
      <c r="N55" s="105"/>
      <c r="O55" s="105"/>
      <c r="P55" s="105"/>
      <c r="Q55" s="105"/>
    </row>
    <row r="56" spans="1:17" ht="22.5">
      <c r="A56" s="11" t="s">
        <v>68</v>
      </c>
      <c r="B56" s="9" t="s">
        <v>12</v>
      </c>
      <c r="C56" s="16">
        <v>13</v>
      </c>
      <c r="D56" s="24">
        <v>15</v>
      </c>
      <c r="E56" s="24">
        <v>11</v>
      </c>
      <c r="F56" s="24">
        <v>12</v>
      </c>
      <c r="G56" s="30">
        <v>14</v>
      </c>
      <c r="H56" s="30">
        <v>14</v>
      </c>
      <c r="I56" s="30">
        <v>13</v>
      </c>
      <c r="J56" s="30">
        <v>11</v>
      </c>
      <c r="K56" s="30" t="e">
        <f>SUM(32-#REF!-#REF!-#REF!-#REF!)</f>
        <v>#REF!</v>
      </c>
      <c r="L56" s="105">
        <v>26</v>
      </c>
      <c r="M56" s="105">
        <v>25</v>
      </c>
      <c r="N56" s="105">
        <v>25</v>
      </c>
      <c r="O56" s="105">
        <v>25</v>
      </c>
      <c r="P56" s="105">
        <v>25</v>
      </c>
      <c r="Q56" s="105">
        <v>25</v>
      </c>
    </row>
    <row r="57" spans="1:17" ht="11.25">
      <c r="A57" s="11" t="s">
        <v>16</v>
      </c>
      <c r="B57" s="9" t="s">
        <v>24</v>
      </c>
      <c r="C57" s="17">
        <v>30530</v>
      </c>
      <c r="D57" s="25">
        <v>39849</v>
      </c>
      <c r="E57" s="26">
        <v>66163</v>
      </c>
      <c r="F57" s="26">
        <f>F59</f>
        <v>49648</v>
      </c>
      <c r="G57" s="30">
        <v>79382</v>
      </c>
      <c r="H57" s="30">
        <v>75090</v>
      </c>
      <c r="I57" s="30">
        <v>80745</v>
      </c>
      <c r="J57" s="30">
        <v>73452</v>
      </c>
      <c r="K57" s="90">
        <v>97719</v>
      </c>
      <c r="L57" s="110">
        <v>93190</v>
      </c>
      <c r="M57" s="110">
        <v>89069</v>
      </c>
      <c r="N57" s="110">
        <v>94162</v>
      </c>
      <c r="O57" s="110">
        <v>97511</v>
      </c>
      <c r="P57" s="110">
        <v>100301</v>
      </c>
      <c r="Q57" s="110">
        <v>101796</v>
      </c>
    </row>
    <row r="58" spans="1:17" ht="22.5">
      <c r="A58" s="13" t="s">
        <v>63</v>
      </c>
      <c r="B58" s="9" t="s">
        <v>24</v>
      </c>
      <c r="C58" s="17">
        <v>27666</v>
      </c>
      <c r="D58" s="25">
        <v>36415</v>
      </c>
      <c r="E58" s="26">
        <v>51652</v>
      </c>
      <c r="F58" s="26">
        <v>41981</v>
      </c>
      <c r="G58" s="30">
        <v>59461</v>
      </c>
      <c r="H58" s="30">
        <v>55415</v>
      </c>
      <c r="I58" s="30">
        <v>61516</v>
      </c>
      <c r="J58" s="30">
        <v>55239</v>
      </c>
      <c r="K58" s="90">
        <v>85602</v>
      </c>
      <c r="L58" s="110">
        <v>75938</v>
      </c>
      <c r="M58" s="110">
        <v>79986</v>
      </c>
      <c r="N58" s="110">
        <v>83095</v>
      </c>
      <c r="O58" s="110">
        <v>81246</v>
      </c>
      <c r="P58" s="110">
        <v>82751</v>
      </c>
      <c r="Q58" s="110">
        <v>83874</v>
      </c>
    </row>
    <row r="59" spans="1:17" ht="21" customHeight="1">
      <c r="A59" s="11" t="s">
        <v>71</v>
      </c>
      <c r="B59" s="9" t="s">
        <v>24</v>
      </c>
      <c r="C59" s="17">
        <v>30813</v>
      </c>
      <c r="D59" s="25">
        <v>39849</v>
      </c>
      <c r="E59" s="26">
        <v>67517</v>
      </c>
      <c r="F59" s="26">
        <v>49648</v>
      </c>
      <c r="G59" s="30">
        <v>80554</v>
      </c>
      <c r="H59" s="30">
        <v>75771</v>
      </c>
      <c r="I59" s="30">
        <v>83783</v>
      </c>
      <c r="J59" s="30">
        <v>91048</v>
      </c>
      <c r="K59" s="90">
        <v>106051</v>
      </c>
      <c r="L59" s="110">
        <v>93107</v>
      </c>
      <c r="M59" s="110">
        <v>88980</v>
      </c>
      <c r="N59" s="110">
        <v>94068</v>
      </c>
      <c r="O59" s="110">
        <v>97413</v>
      </c>
      <c r="P59" s="110">
        <v>100198</v>
      </c>
      <c r="Q59" s="110">
        <v>101693</v>
      </c>
    </row>
    <row r="60" spans="1:17" ht="11.25" hidden="1">
      <c r="A60" s="15" t="s">
        <v>58</v>
      </c>
      <c r="B60" s="9"/>
      <c r="C60" s="17"/>
      <c r="D60" s="25"/>
      <c r="E60" s="26"/>
      <c r="F60" s="26"/>
      <c r="G60" s="30"/>
      <c r="H60" s="30"/>
      <c r="I60" s="30"/>
      <c r="J60" s="30"/>
      <c r="K60" s="85"/>
      <c r="L60" s="105"/>
      <c r="M60" s="105"/>
      <c r="N60" s="105"/>
      <c r="O60" s="105"/>
      <c r="P60" s="105"/>
      <c r="Q60" s="105"/>
    </row>
    <row r="61" spans="1:17" ht="33.75">
      <c r="A61" s="11" t="s">
        <v>72</v>
      </c>
      <c r="B61" s="9" t="s">
        <v>24</v>
      </c>
      <c r="C61" s="17">
        <v>7546</v>
      </c>
      <c r="D61" s="25">
        <v>5272</v>
      </c>
      <c r="E61" s="26">
        <v>9415</v>
      </c>
      <c r="F61" s="26">
        <v>14754</v>
      </c>
      <c r="G61" s="30">
        <v>17074</v>
      </c>
      <c r="H61" s="30">
        <v>16503</v>
      </c>
      <c r="I61" s="30">
        <v>16280</v>
      </c>
      <c r="J61" s="30">
        <v>25175</v>
      </c>
      <c r="K61" s="30">
        <v>25422</v>
      </c>
      <c r="L61" s="105">
        <v>24501</v>
      </c>
      <c r="M61" s="105">
        <v>21630</v>
      </c>
      <c r="N61" s="105">
        <v>24668</v>
      </c>
      <c r="O61" s="105">
        <v>30913</v>
      </c>
      <c r="P61" s="105">
        <v>33198</v>
      </c>
      <c r="Q61" s="105">
        <v>33693</v>
      </c>
    </row>
    <row r="62" spans="1:17" ht="22.5" customHeight="1">
      <c r="A62" s="13" t="s">
        <v>63</v>
      </c>
      <c r="B62" s="9" t="s">
        <v>24</v>
      </c>
      <c r="C62" s="17">
        <v>4423</v>
      </c>
      <c r="D62" s="25">
        <v>2700</v>
      </c>
      <c r="E62" s="26">
        <v>5593</v>
      </c>
      <c r="F62" s="26">
        <v>8628</v>
      </c>
      <c r="G62" s="30">
        <v>8109</v>
      </c>
      <c r="H62" s="30">
        <v>4949</v>
      </c>
      <c r="I62" s="30">
        <v>3521</v>
      </c>
      <c r="J62" s="30">
        <v>12402</v>
      </c>
      <c r="K62" s="30">
        <v>11227</v>
      </c>
      <c r="L62" s="105">
        <v>12678</v>
      </c>
      <c r="M62" s="105">
        <v>13033</v>
      </c>
      <c r="N62" s="105">
        <v>13695</v>
      </c>
      <c r="O62" s="105">
        <v>14746</v>
      </c>
      <c r="P62" s="105">
        <v>15751</v>
      </c>
      <c r="Q62" s="105">
        <v>15874</v>
      </c>
    </row>
    <row r="63" spans="1:17" ht="6" customHeight="1" hidden="1">
      <c r="A63" s="81"/>
      <c r="B63" s="79"/>
      <c r="C63" s="82"/>
      <c r="D63" s="83"/>
      <c r="E63" s="84"/>
      <c r="F63" s="84"/>
      <c r="G63" s="84"/>
      <c r="H63" s="84"/>
      <c r="I63" s="84"/>
      <c r="J63" s="84"/>
      <c r="K63" s="84"/>
      <c r="L63" s="106"/>
      <c r="M63" s="106"/>
      <c r="N63" s="106"/>
      <c r="O63" s="106"/>
      <c r="P63" s="106"/>
      <c r="Q63" s="106"/>
    </row>
    <row r="64" spans="1:17" ht="11.25">
      <c r="A64" s="10" t="s">
        <v>90</v>
      </c>
      <c r="B64" s="9"/>
      <c r="C64" s="17"/>
      <c r="D64" s="25"/>
      <c r="E64" s="25"/>
      <c r="F64" s="25"/>
      <c r="G64" s="30"/>
      <c r="H64" s="30"/>
      <c r="I64" s="30"/>
      <c r="J64" s="30"/>
      <c r="K64" s="30"/>
      <c r="L64" s="105"/>
      <c r="M64" s="105"/>
      <c r="N64" s="105"/>
      <c r="O64" s="105"/>
      <c r="P64" s="105"/>
      <c r="Q64" s="105"/>
    </row>
    <row r="65" spans="1:256" s="31" customFormat="1" ht="12">
      <c r="A65" s="38" t="s">
        <v>91</v>
      </c>
      <c r="B65" s="18" t="s">
        <v>92</v>
      </c>
      <c r="C65" s="51">
        <v>9525.8</v>
      </c>
      <c r="D65" s="34">
        <v>6101.5</v>
      </c>
      <c r="E65" s="34">
        <v>7872</v>
      </c>
      <c r="F65" s="34">
        <v>13351.3</v>
      </c>
      <c r="G65" s="36">
        <v>11731.3</v>
      </c>
      <c r="H65" s="36">
        <v>9493.9</v>
      </c>
      <c r="I65" s="36">
        <v>16758.1</v>
      </c>
      <c r="J65" s="36">
        <v>14296.5</v>
      </c>
      <c r="K65" s="36">
        <v>14201.1</v>
      </c>
      <c r="L65" s="102">
        <v>19299.7</v>
      </c>
      <c r="M65" s="102">
        <v>9467.4</v>
      </c>
      <c r="N65" s="102">
        <v>9809.6</v>
      </c>
      <c r="O65" s="102">
        <v>8629</v>
      </c>
      <c r="P65" s="102">
        <v>8975.1</v>
      </c>
      <c r="Q65" s="102">
        <v>9235.1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31" customFormat="1" ht="24">
      <c r="A66" s="38" t="s">
        <v>99</v>
      </c>
      <c r="B66" s="18" t="s">
        <v>92</v>
      </c>
      <c r="C66" s="51">
        <v>6651.7</v>
      </c>
      <c r="D66" s="34">
        <v>2950.1</v>
      </c>
      <c r="E66" s="34">
        <v>4062.7</v>
      </c>
      <c r="F66" s="34">
        <v>8191.9</v>
      </c>
      <c r="G66" s="36">
        <v>5875.1</v>
      </c>
      <c r="H66" s="36">
        <v>3439.9</v>
      </c>
      <c r="I66" s="36">
        <v>9903.7</v>
      </c>
      <c r="J66" s="36">
        <v>6426.9</v>
      </c>
      <c r="K66" s="36">
        <v>5140.3</v>
      </c>
      <c r="L66" s="102">
        <v>10454.2</v>
      </c>
      <c r="M66" s="102">
        <v>855.1</v>
      </c>
      <c r="N66" s="102">
        <v>624.2</v>
      </c>
      <c r="O66" s="102">
        <v>147.5</v>
      </c>
      <c r="P66" s="102">
        <v>147.5</v>
      </c>
      <c r="Q66" s="102">
        <v>147.5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31" customFormat="1" ht="12" customHeight="1">
      <c r="A67" s="11" t="s">
        <v>69</v>
      </c>
      <c r="B67" s="9" t="s">
        <v>18</v>
      </c>
      <c r="C67" s="51">
        <v>30.2</v>
      </c>
      <c r="D67" s="34">
        <v>51.7</v>
      </c>
      <c r="E67" s="43">
        <f>(E65-E66)/E65*100</f>
        <v>48.39049796747968</v>
      </c>
      <c r="F67" s="43">
        <f>(F65-F66)/F65*100</f>
        <v>38.64342798079588</v>
      </c>
      <c r="G67" s="43">
        <f>(G65-G66)/G65*100</f>
        <v>49.91944626767707</v>
      </c>
      <c r="H67" s="43">
        <v>62.5</v>
      </c>
      <c r="I67" s="43">
        <v>38.8</v>
      </c>
      <c r="J67" s="43">
        <v>56.8</v>
      </c>
      <c r="K67" s="43"/>
      <c r="L67" s="108">
        <v>42.7</v>
      </c>
      <c r="M67" s="108">
        <v>87.8</v>
      </c>
      <c r="N67" s="108">
        <v>85</v>
      </c>
      <c r="O67" s="108">
        <v>98.3</v>
      </c>
      <c r="P67" s="108">
        <v>98.4</v>
      </c>
      <c r="Q67" s="108">
        <v>98.4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33" customFormat="1" ht="12">
      <c r="A68" s="38" t="s">
        <v>93</v>
      </c>
      <c r="B68" s="9" t="s">
        <v>24</v>
      </c>
      <c r="C68" s="19">
        <v>9420.6</v>
      </c>
      <c r="D68" s="27">
        <v>5941.7</v>
      </c>
      <c r="E68" s="27">
        <v>7599.9</v>
      </c>
      <c r="F68" s="27">
        <v>12436.2</v>
      </c>
      <c r="G68" s="44">
        <v>12314.8</v>
      </c>
      <c r="H68" s="44">
        <v>9793.6</v>
      </c>
      <c r="I68" s="44">
        <v>16030.4</v>
      </c>
      <c r="J68" s="44">
        <v>14513.5</v>
      </c>
      <c r="K68" s="44">
        <v>10170.2</v>
      </c>
      <c r="L68" s="116">
        <v>23137.3</v>
      </c>
      <c r="M68" s="116">
        <v>9327.2</v>
      </c>
      <c r="N68" s="116">
        <v>10611.3</v>
      </c>
      <c r="O68" s="116">
        <v>9049</v>
      </c>
      <c r="P68" s="116">
        <v>9415.1</v>
      </c>
      <c r="Q68" s="116">
        <v>9415.1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33" customFormat="1" ht="12">
      <c r="A69" s="38" t="s">
        <v>58</v>
      </c>
      <c r="B69" s="9"/>
      <c r="C69" s="19"/>
      <c r="D69" s="27"/>
      <c r="E69" s="27"/>
      <c r="F69" s="27"/>
      <c r="G69" s="44"/>
      <c r="H69" s="44"/>
      <c r="I69" s="44"/>
      <c r="J69" s="44"/>
      <c r="K69" s="44"/>
      <c r="L69" s="116"/>
      <c r="M69" s="116"/>
      <c r="N69" s="116"/>
      <c r="O69" s="116"/>
      <c r="P69" s="116"/>
      <c r="Q69" s="116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33" customFormat="1" ht="36">
      <c r="A70" s="38" t="s">
        <v>94</v>
      </c>
      <c r="B70" s="9" t="s">
        <v>24</v>
      </c>
      <c r="C70" s="19">
        <v>1053.5</v>
      </c>
      <c r="D70" s="27">
        <v>1341</v>
      </c>
      <c r="E70" s="27">
        <v>1499.4</v>
      </c>
      <c r="F70" s="27">
        <v>1532.6</v>
      </c>
      <c r="G70" s="44">
        <v>2294.9</v>
      </c>
      <c r="H70" s="44">
        <v>2330.9</v>
      </c>
      <c r="I70" s="44">
        <v>2358.9</v>
      </c>
      <c r="J70" s="44">
        <v>2858.5</v>
      </c>
      <c r="K70" s="44">
        <v>3352.7</v>
      </c>
      <c r="L70" s="116">
        <v>3100.4</v>
      </c>
      <c r="M70" s="116">
        <v>3205.6</v>
      </c>
      <c r="N70" s="116">
        <v>3425.8</v>
      </c>
      <c r="O70" s="116">
        <v>3714.4</v>
      </c>
      <c r="P70" s="116">
        <v>4021.3</v>
      </c>
      <c r="Q70" s="116">
        <v>4021.3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33" customFormat="1" ht="11.25" customHeight="1">
      <c r="A71" s="38" t="s">
        <v>95</v>
      </c>
      <c r="B71" s="9" t="s">
        <v>24</v>
      </c>
      <c r="C71" s="19">
        <v>5498.4</v>
      </c>
      <c r="D71" s="27">
        <v>4326.5</v>
      </c>
      <c r="E71" s="27">
        <v>5747.2</v>
      </c>
      <c r="F71" s="27">
        <v>9996.3</v>
      </c>
      <c r="G71" s="44">
        <v>9511.9</v>
      </c>
      <c r="H71" s="44">
        <v>6468.4</v>
      </c>
      <c r="I71" s="44">
        <v>8978.9</v>
      </c>
      <c r="J71" s="44">
        <v>7117.1</v>
      </c>
      <c r="K71" s="44">
        <v>4527.1</v>
      </c>
      <c r="L71" s="116">
        <v>16649.3</v>
      </c>
      <c r="M71" s="116">
        <v>3158.3</v>
      </c>
      <c r="N71" s="116">
        <v>3661.9</v>
      </c>
      <c r="O71" s="116">
        <v>3745.6</v>
      </c>
      <c r="P71" s="116">
        <v>3718.4</v>
      </c>
      <c r="Q71" s="116">
        <v>3718.4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33" customFormat="1" ht="12" hidden="1">
      <c r="A72" s="38" t="s">
        <v>96</v>
      </c>
      <c r="B72" s="9" t="s">
        <v>24</v>
      </c>
      <c r="C72" s="19">
        <v>0</v>
      </c>
      <c r="D72" s="27">
        <v>0</v>
      </c>
      <c r="E72" s="27">
        <v>0</v>
      </c>
      <c r="F72" s="27">
        <v>0</v>
      </c>
      <c r="G72" s="44">
        <v>0</v>
      </c>
      <c r="H72" s="44">
        <v>0</v>
      </c>
      <c r="I72" s="44"/>
      <c r="J72" s="44"/>
      <c r="K72" s="44"/>
      <c r="L72" s="116"/>
      <c r="M72" s="116"/>
      <c r="N72" s="116"/>
      <c r="O72" s="116"/>
      <c r="P72" s="116"/>
      <c r="Q72" s="116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33" customFormat="1" ht="12" hidden="1">
      <c r="A73" s="38" t="s">
        <v>97</v>
      </c>
      <c r="B73" s="9" t="s">
        <v>24</v>
      </c>
      <c r="C73" s="19">
        <v>0</v>
      </c>
      <c r="D73" s="27">
        <v>0</v>
      </c>
      <c r="E73" s="27">
        <v>0</v>
      </c>
      <c r="F73" s="27">
        <v>0</v>
      </c>
      <c r="G73" s="44">
        <v>0</v>
      </c>
      <c r="H73" s="44">
        <v>0</v>
      </c>
      <c r="I73" s="44"/>
      <c r="J73" s="44"/>
      <c r="K73" s="44"/>
      <c r="L73" s="116"/>
      <c r="M73" s="116"/>
      <c r="N73" s="116"/>
      <c r="O73" s="116"/>
      <c r="P73" s="116"/>
      <c r="Q73" s="116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33" customFormat="1" ht="12">
      <c r="A74" s="38" t="s">
        <v>98</v>
      </c>
      <c r="B74" s="9" t="s">
        <v>24</v>
      </c>
      <c r="C74" s="19">
        <f aca="true" t="shared" si="4" ref="C74:K74">C65-C68</f>
        <v>105.19999999999891</v>
      </c>
      <c r="D74" s="27">
        <f t="shared" si="4"/>
        <v>159.80000000000018</v>
      </c>
      <c r="E74" s="27">
        <f t="shared" si="4"/>
        <v>272.10000000000036</v>
      </c>
      <c r="F74" s="27">
        <f t="shared" si="4"/>
        <v>915.0999999999985</v>
      </c>
      <c r="G74" s="27">
        <f t="shared" si="4"/>
        <v>-583.5</v>
      </c>
      <c r="H74" s="27">
        <f t="shared" si="4"/>
        <v>-299.7000000000007</v>
      </c>
      <c r="I74" s="27">
        <f t="shared" si="4"/>
        <v>727.6999999999989</v>
      </c>
      <c r="J74" s="27">
        <f t="shared" si="4"/>
        <v>-217</v>
      </c>
      <c r="K74" s="27">
        <f t="shared" si="4"/>
        <v>4030.8999999999996</v>
      </c>
      <c r="L74" s="109">
        <f>L65-L68</f>
        <v>-3837.5999999999985</v>
      </c>
      <c r="M74" s="109">
        <v>140.2</v>
      </c>
      <c r="N74" s="109">
        <v>-801.7</v>
      </c>
      <c r="O74" s="109">
        <f>O65-O68</f>
        <v>-420</v>
      </c>
      <c r="P74" s="109">
        <v>-440</v>
      </c>
      <c r="Q74" s="109">
        <v>-180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33" customFormat="1" ht="23.25" customHeight="1">
      <c r="A75" s="38" t="s">
        <v>103</v>
      </c>
      <c r="B75" s="15" t="s">
        <v>102</v>
      </c>
      <c r="C75" s="51">
        <v>50</v>
      </c>
      <c r="D75" s="27">
        <v>8</v>
      </c>
      <c r="E75" s="27">
        <v>8</v>
      </c>
      <c r="F75" s="27">
        <v>8</v>
      </c>
      <c r="G75" s="44">
        <v>11</v>
      </c>
      <c r="H75" s="44">
        <v>11</v>
      </c>
      <c r="I75" s="44">
        <v>10</v>
      </c>
      <c r="J75" s="44">
        <v>11</v>
      </c>
      <c r="K75" s="44">
        <v>11</v>
      </c>
      <c r="L75" s="116">
        <v>13</v>
      </c>
      <c r="M75" s="116">
        <v>13</v>
      </c>
      <c r="N75" s="116">
        <v>14</v>
      </c>
      <c r="O75" s="116">
        <v>14</v>
      </c>
      <c r="P75" s="116">
        <v>14</v>
      </c>
      <c r="Q75" s="116">
        <v>14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7" customFormat="1" ht="11.25">
      <c r="A76" s="10" t="s">
        <v>78</v>
      </c>
      <c r="B76" s="9"/>
      <c r="C76" s="16"/>
      <c r="D76" s="24"/>
      <c r="E76" s="24"/>
      <c r="F76" s="24"/>
      <c r="G76" s="30"/>
      <c r="H76" s="30"/>
      <c r="I76" s="30"/>
      <c r="J76" s="30"/>
      <c r="K76" s="30"/>
      <c r="L76" s="105"/>
      <c r="M76" s="105"/>
      <c r="N76" s="105"/>
      <c r="O76" s="105"/>
      <c r="P76" s="105"/>
      <c r="Q76" s="105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7" customFormat="1" ht="21" customHeight="1">
      <c r="A77" s="11" t="s">
        <v>17</v>
      </c>
      <c r="B77" s="9" t="s">
        <v>21</v>
      </c>
      <c r="C77" s="16">
        <v>2786</v>
      </c>
      <c r="D77" s="24">
        <v>2774</v>
      </c>
      <c r="E77" s="24">
        <v>2654</v>
      </c>
      <c r="F77" s="24">
        <v>2578</v>
      </c>
      <c r="G77" s="30">
        <v>2542</v>
      </c>
      <c r="H77" s="30">
        <v>2386</v>
      </c>
      <c r="I77" s="30">
        <v>2099</v>
      </c>
      <c r="J77" s="30">
        <v>2083</v>
      </c>
      <c r="K77" s="30">
        <v>1998</v>
      </c>
      <c r="L77" s="105">
        <v>2073</v>
      </c>
      <c r="M77" s="105">
        <v>2065</v>
      </c>
      <c r="N77" s="105">
        <v>2037</v>
      </c>
      <c r="O77" s="105">
        <v>2026</v>
      </c>
      <c r="P77" s="105">
        <v>2019</v>
      </c>
      <c r="Q77" s="105">
        <v>2014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7" customFormat="1" ht="11.25" hidden="1">
      <c r="A78" s="81" t="s">
        <v>19</v>
      </c>
      <c r="B78" s="79" t="s">
        <v>18</v>
      </c>
      <c r="C78" s="80">
        <f>C79/C77*100</f>
        <v>2.979181622397703</v>
      </c>
      <c r="D78" s="32">
        <v>2.3</v>
      </c>
      <c r="E78" s="32">
        <f>E79/E77*100</f>
        <v>2.1477015825169556</v>
      </c>
      <c r="F78" s="32">
        <f>F79/F77*100</f>
        <v>2.560124127230411</v>
      </c>
      <c r="G78" s="32">
        <f>G79/G77*100</f>
        <v>1.9669551534225018</v>
      </c>
      <c r="H78" s="32">
        <f>H79/H77*100</f>
        <v>2.556580050293378</v>
      </c>
      <c r="I78" s="32"/>
      <c r="J78" s="32"/>
      <c r="K78" s="32"/>
      <c r="L78" s="104"/>
      <c r="M78" s="104"/>
      <c r="N78" s="104"/>
      <c r="O78" s="104"/>
      <c r="P78" s="104"/>
      <c r="Q78" s="104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7" customFormat="1" ht="0.75" customHeight="1" hidden="1">
      <c r="A79" s="81" t="s">
        <v>20</v>
      </c>
      <c r="B79" s="79" t="s">
        <v>21</v>
      </c>
      <c r="C79" s="80">
        <v>83</v>
      </c>
      <c r="D79" s="32">
        <v>67</v>
      </c>
      <c r="E79" s="32">
        <v>57</v>
      </c>
      <c r="F79" s="32">
        <v>66</v>
      </c>
      <c r="G79" s="85">
        <v>50</v>
      </c>
      <c r="H79" s="85">
        <v>61</v>
      </c>
      <c r="I79" s="85"/>
      <c r="J79" s="85"/>
      <c r="K79" s="85"/>
      <c r="L79" s="105"/>
      <c r="M79" s="105"/>
      <c r="N79" s="105"/>
      <c r="O79" s="105"/>
      <c r="P79" s="105"/>
      <c r="Q79" s="105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7" customFormat="1" ht="21" customHeight="1">
      <c r="A80" s="11" t="s">
        <v>22</v>
      </c>
      <c r="B80" s="9" t="s">
        <v>21</v>
      </c>
      <c r="C80" s="16">
        <v>2488</v>
      </c>
      <c r="D80" s="24">
        <v>2448</v>
      </c>
      <c r="E80" s="24">
        <v>2307</v>
      </c>
      <c r="F80" s="24">
        <v>2287</v>
      </c>
      <c r="G80" s="30">
        <v>2292</v>
      </c>
      <c r="H80" s="30">
        <v>2181</v>
      </c>
      <c r="I80" s="30">
        <v>1982</v>
      </c>
      <c r="J80" s="30">
        <v>1975</v>
      </c>
      <c r="K80" s="30">
        <v>1966</v>
      </c>
      <c r="L80" s="105">
        <v>1939</v>
      </c>
      <c r="M80" s="105">
        <v>1887</v>
      </c>
      <c r="N80" s="105">
        <v>1873</v>
      </c>
      <c r="O80" s="105">
        <v>1860</v>
      </c>
      <c r="P80" s="105">
        <v>1850</v>
      </c>
      <c r="Q80" s="105">
        <v>1844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7" customFormat="1" ht="11.25" hidden="1">
      <c r="A81" s="11"/>
      <c r="B81" s="9"/>
      <c r="C81" s="16"/>
      <c r="D81" s="24"/>
      <c r="E81" s="24"/>
      <c r="F81" s="24"/>
      <c r="G81" s="30"/>
      <c r="H81" s="30"/>
      <c r="I81" s="30"/>
      <c r="J81" s="30"/>
      <c r="K81" s="30"/>
      <c r="L81" s="105"/>
      <c r="M81" s="105"/>
      <c r="N81" s="105"/>
      <c r="O81" s="105"/>
      <c r="P81" s="105"/>
      <c r="Q81" s="105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7" customFormat="1" ht="11.25" customHeight="1">
      <c r="A82" s="11" t="s">
        <v>23</v>
      </c>
      <c r="B82" s="9" t="s">
        <v>24</v>
      </c>
      <c r="C82" s="16">
        <v>123540.3</v>
      </c>
      <c r="D82" s="24">
        <v>148365</v>
      </c>
      <c r="E82" s="24">
        <v>190610</v>
      </c>
      <c r="F82" s="24">
        <v>213140.7</v>
      </c>
      <c r="G82" s="30">
        <v>228348</v>
      </c>
      <c r="H82" s="30">
        <v>261085</v>
      </c>
      <c r="I82" s="30">
        <v>316521</v>
      </c>
      <c r="J82" s="30">
        <v>346980</v>
      </c>
      <c r="K82" s="30">
        <v>385163</v>
      </c>
      <c r="L82" s="105">
        <v>386440</v>
      </c>
      <c r="M82" s="105">
        <v>393611.6</v>
      </c>
      <c r="N82" s="105">
        <v>406257.8</v>
      </c>
      <c r="O82" s="105">
        <v>413965</v>
      </c>
      <c r="P82" s="105">
        <v>423803</v>
      </c>
      <c r="Q82" s="105">
        <v>434891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7" customFormat="1" ht="11.25" hidden="1">
      <c r="A83" s="81"/>
      <c r="B83" s="79"/>
      <c r="C83" s="80"/>
      <c r="D83" s="32"/>
      <c r="E83" s="32"/>
      <c r="F83" s="32"/>
      <c r="G83" s="85"/>
      <c r="H83" s="85"/>
      <c r="I83" s="85"/>
      <c r="J83" s="85"/>
      <c r="K83" s="85"/>
      <c r="L83" s="105"/>
      <c r="M83" s="105"/>
      <c r="N83" s="105"/>
      <c r="O83" s="105"/>
      <c r="P83" s="105"/>
      <c r="Q83" s="105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17" ht="0.75" customHeight="1" hidden="1">
      <c r="A84" s="81"/>
      <c r="B84" s="79"/>
      <c r="C84" s="80"/>
      <c r="D84" s="32"/>
      <c r="E84" s="32"/>
      <c r="F84" s="32"/>
      <c r="G84" s="85"/>
      <c r="H84" s="85"/>
      <c r="I84" s="85"/>
      <c r="J84" s="85"/>
      <c r="K84" s="85"/>
      <c r="L84" s="105"/>
      <c r="M84" s="105"/>
      <c r="N84" s="105"/>
      <c r="O84" s="105"/>
      <c r="P84" s="105"/>
      <c r="Q84" s="105"/>
    </row>
    <row r="85" spans="1:17" ht="11.25">
      <c r="A85" s="10" t="s">
        <v>79</v>
      </c>
      <c r="B85" s="9"/>
      <c r="C85" s="16"/>
      <c r="D85" s="24"/>
      <c r="E85" s="24"/>
      <c r="F85" s="24"/>
      <c r="G85" s="30"/>
      <c r="H85" s="30"/>
      <c r="I85" s="30"/>
      <c r="J85" s="30"/>
      <c r="K85" s="30"/>
      <c r="L85" s="105"/>
      <c r="M85" s="105"/>
      <c r="N85" s="105"/>
      <c r="O85" s="105"/>
      <c r="P85" s="105"/>
      <c r="Q85" s="105"/>
    </row>
    <row r="86" spans="1:256" s="7" customFormat="1" ht="29.25">
      <c r="A86" s="11" t="s">
        <v>25</v>
      </c>
      <c r="B86" s="9" t="s">
        <v>4</v>
      </c>
      <c r="C86" s="16">
        <v>135161</v>
      </c>
      <c r="D86" s="24">
        <v>173434</v>
      </c>
      <c r="E86" s="24">
        <f>28818.72*E17</f>
        <v>133171.30512</v>
      </c>
      <c r="F86" s="24">
        <f>30174.19*F17</f>
        <v>139042.66752000002</v>
      </c>
      <c r="G86" s="24">
        <f>41352*G17</f>
        <v>198530.95200000002</v>
      </c>
      <c r="H86" s="24">
        <f>52482.87*H17</f>
        <v>261443.41690500005</v>
      </c>
      <c r="I86" s="24">
        <f>57060.84*I17</f>
        <v>141311.17026</v>
      </c>
      <c r="J86" s="24">
        <v>286231</v>
      </c>
      <c r="K86" s="24">
        <v>321523.5</v>
      </c>
      <c r="L86" s="104">
        <v>346652</v>
      </c>
      <c r="M86" s="104">
        <v>344511.4</v>
      </c>
      <c r="N86" s="104">
        <v>339552.4</v>
      </c>
      <c r="O86" s="104">
        <v>358777.3</v>
      </c>
      <c r="P86" s="104">
        <v>380867</v>
      </c>
      <c r="Q86" s="104">
        <v>402734.7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7" customFormat="1" ht="29.25">
      <c r="A87" s="11" t="s">
        <v>26</v>
      </c>
      <c r="B87" s="9" t="s">
        <v>4</v>
      </c>
      <c r="C87" s="16">
        <v>24523</v>
      </c>
      <c r="D87" s="24">
        <v>27918</v>
      </c>
      <c r="E87" s="24">
        <f>3804.1*E17</f>
        <v>17578.7461</v>
      </c>
      <c r="F87" s="24">
        <f>5077.4*F17</f>
        <v>23396.659200000002</v>
      </c>
      <c r="G87" s="24">
        <f>5178*G17</f>
        <v>24859.578</v>
      </c>
      <c r="H87" s="24">
        <f>5769.48*H17</f>
        <v>28740.66462</v>
      </c>
      <c r="I87" s="24">
        <f>6135.65*I17</f>
        <v>15194.937225</v>
      </c>
      <c r="J87" s="24">
        <v>32134</v>
      </c>
      <c r="K87" s="24">
        <v>32961.2</v>
      </c>
      <c r="L87" s="104">
        <v>36067.6</v>
      </c>
      <c r="M87" s="104">
        <v>36200.9</v>
      </c>
      <c r="N87" s="104">
        <v>37252.8</v>
      </c>
      <c r="O87" s="104">
        <v>39556.4</v>
      </c>
      <c r="P87" s="104">
        <v>42385.5</v>
      </c>
      <c r="Q87" s="104">
        <v>45423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17" ht="11.25">
      <c r="A88" s="10" t="s">
        <v>83</v>
      </c>
      <c r="B88" s="9"/>
      <c r="C88" s="16"/>
      <c r="D88" s="24"/>
      <c r="E88" s="24"/>
      <c r="F88" s="24"/>
      <c r="G88" s="30"/>
      <c r="H88" s="30"/>
      <c r="I88" s="30"/>
      <c r="J88" s="30"/>
      <c r="K88" s="30"/>
      <c r="L88" s="105"/>
      <c r="M88" s="105"/>
      <c r="N88" s="105"/>
      <c r="O88" s="105"/>
      <c r="P88" s="105"/>
      <c r="Q88" s="105"/>
    </row>
    <row r="89" spans="1:17" ht="21.75" customHeight="1">
      <c r="A89" s="11" t="s">
        <v>32</v>
      </c>
      <c r="B89" s="9" t="s">
        <v>28</v>
      </c>
      <c r="C89" s="16">
        <f aca="true" t="shared" si="5" ref="C89:K89">C115/C19</f>
        <v>22.135007849293565</v>
      </c>
      <c r="D89" s="24">
        <f t="shared" si="5"/>
        <v>21.464154212692222</v>
      </c>
      <c r="E89" s="24">
        <f t="shared" si="5"/>
        <v>21.513513513513512</v>
      </c>
      <c r="F89" s="24">
        <f t="shared" si="5"/>
        <v>21.759965149204966</v>
      </c>
      <c r="G89" s="91">
        <f t="shared" si="5"/>
        <v>20.059880239520957</v>
      </c>
      <c r="H89" s="91">
        <f t="shared" si="5"/>
        <v>20.290732889158086</v>
      </c>
      <c r="I89" s="91" t="e">
        <f t="shared" si="5"/>
        <v>#DIV/0!</v>
      </c>
      <c r="J89" s="91">
        <f t="shared" si="5"/>
        <v>21.52777777777778</v>
      </c>
      <c r="K89" s="91">
        <f t="shared" si="5"/>
        <v>21.687513249947003</v>
      </c>
      <c r="L89" s="111">
        <f aca="true" t="shared" si="6" ref="L89:Q89">L115/L19</f>
        <v>21.72897196261682</v>
      </c>
      <c r="M89" s="111">
        <f t="shared" si="6"/>
        <v>22.361435548948823</v>
      </c>
      <c r="N89" s="111">
        <f t="shared" si="6"/>
        <v>22.471190781049934</v>
      </c>
      <c r="O89" s="111">
        <f t="shared" si="6"/>
        <v>22.485586162716206</v>
      </c>
      <c r="P89" s="111">
        <f t="shared" si="6"/>
        <v>22.49519333475753</v>
      </c>
      <c r="Q89" s="111">
        <f t="shared" si="6"/>
        <v>22.596566523605148</v>
      </c>
    </row>
    <row r="90" spans="1:17" ht="19.5" hidden="1">
      <c r="A90" s="11" t="s">
        <v>33</v>
      </c>
      <c r="B90" s="9" t="s">
        <v>27</v>
      </c>
      <c r="C90" s="16">
        <v>28</v>
      </c>
      <c r="D90" s="24">
        <v>19.7</v>
      </c>
      <c r="E90" s="24">
        <v>19.7</v>
      </c>
      <c r="F90" s="24">
        <v>11</v>
      </c>
      <c r="G90" s="92">
        <v>96.1</v>
      </c>
      <c r="H90" s="92">
        <v>96.1</v>
      </c>
      <c r="I90" s="92">
        <v>96.1</v>
      </c>
      <c r="J90" s="92">
        <v>96.1</v>
      </c>
      <c r="K90" s="92">
        <v>96.2</v>
      </c>
      <c r="L90" s="117">
        <v>96.2</v>
      </c>
      <c r="M90" s="117">
        <v>96.2</v>
      </c>
      <c r="N90" s="117">
        <v>96.2</v>
      </c>
      <c r="O90" s="117">
        <v>96.2</v>
      </c>
      <c r="P90" s="117">
        <v>96.2</v>
      </c>
      <c r="Q90" s="117">
        <v>96.2</v>
      </c>
    </row>
    <row r="91" spans="1:17" ht="22.5" hidden="1">
      <c r="A91" s="11" t="s">
        <v>34</v>
      </c>
      <c r="B91" s="9" t="s">
        <v>18</v>
      </c>
      <c r="C91" s="16">
        <v>101</v>
      </c>
      <c r="D91" s="24">
        <v>102</v>
      </c>
      <c r="E91" s="24">
        <v>100</v>
      </c>
      <c r="F91" s="24">
        <v>100</v>
      </c>
      <c r="G91" s="30">
        <v>100</v>
      </c>
      <c r="H91" s="30">
        <v>100</v>
      </c>
      <c r="I91" s="30">
        <v>98</v>
      </c>
      <c r="J91" s="30">
        <v>99</v>
      </c>
      <c r="K91" s="30">
        <v>100</v>
      </c>
      <c r="L91" s="105">
        <v>100</v>
      </c>
      <c r="M91" s="105">
        <v>100</v>
      </c>
      <c r="N91" s="105">
        <v>100</v>
      </c>
      <c r="O91" s="105">
        <v>100</v>
      </c>
      <c r="P91" s="105">
        <v>100</v>
      </c>
      <c r="Q91" s="105">
        <v>100</v>
      </c>
    </row>
    <row r="92" spans="1:17" ht="11.25" hidden="1">
      <c r="A92" s="13" t="s">
        <v>44</v>
      </c>
      <c r="B92" s="86" t="s">
        <v>12</v>
      </c>
      <c r="C92" s="16">
        <v>2</v>
      </c>
      <c r="D92" s="24">
        <v>2</v>
      </c>
      <c r="E92" s="24">
        <v>2</v>
      </c>
      <c r="F92" s="24">
        <v>2</v>
      </c>
      <c r="G92" s="91">
        <v>2</v>
      </c>
      <c r="H92" s="91">
        <v>2</v>
      </c>
      <c r="I92" s="91">
        <v>2</v>
      </c>
      <c r="J92" s="91">
        <v>2</v>
      </c>
      <c r="K92" s="91"/>
      <c r="L92" s="111"/>
      <c r="M92" s="111"/>
      <c r="N92" s="111"/>
      <c r="O92" s="111"/>
      <c r="P92" s="111"/>
      <c r="Q92" s="111"/>
    </row>
    <row r="93" spans="1:17" ht="22.5" hidden="1">
      <c r="A93" s="13" t="s">
        <v>45</v>
      </c>
      <c r="B93" s="86" t="s">
        <v>12</v>
      </c>
      <c r="C93" s="16">
        <v>1</v>
      </c>
      <c r="D93" s="24">
        <v>1</v>
      </c>
      <c r="E93" s="24">
        <v>1</v>
      </c>
      <c r="F93" s="24">
        <v>1</v>
      </c>
      <c r="G93" s="93">
        <v>2</v>
      </c>
      <c r="H93" s="93">
        <v>1</v>
      </c>
      <c r="I93" s="93">
        <v>2</v>
      </c>
      <c r="J93" s="93">
        <v>4</v>
      </c>
      <c r="K93" s="93"/>
      <c r="L93" s="118"/>
      <c r="M93" s="118"/>
      <c r="N93" s="118"/>
      <c r="O93" s="118"/>
      <c r="P93" s="118"/>
      <c r="Q93" s="118"/>
    </row>
    <row r="94" spans="1:17" ht="21.75" customHeight="1" hidden="1">
      <c r="A94" s="13" t="s">
        <v>46</v>
      </c>
      <c r="B94" s="86" t="s">
        <v>47</v>
      </c>
      <c r="C94" s="16">
        <v>185</v>
      </c>
      <c r="D94" s="24">
        <v>195</v>
      </c>
      <c r="E94" s="24">
        <v>203</v>
      </c>
      <c r="F94" s="24">
        <v>213</v>
      </c>
      <c r="G94" s="93">
        <v>238</v>
      </c>
      <c r="H94" s="93">
        <v>203</v>
      </c>
      <c r="I94" s="93">
        <v>293</v>
      </c>
      <c r="J94" s="93">
        <v>296</v>
      </c>
      <c r="K94" s="93"/>
      <c r="L94" s="118"/>
      <c r="M94" s="118"/>
      <c r="N94" s="118"/>
      <c r="O94" s="118"/>
      <c r="P94" s="118"/>
      <c r="Q94" s="118"/>
    </row>
    <row r="95" spans="1:17" ht="11.25" hidden="1">
      <c r="A95" s="13"/>
      <c r="B95" s="86"/>
      <c r="C95" s="16"/>
      <c r="D95" s="24"/>
      <c r="E95" s="24"/>
      <c r="F95" s="24"/>
      <c r="G95" s="93"/>
      <c r="H95" s="93"/>
      <c r="I95" s="93"/>
      <c r="J95" s="93"/>
      <c r="K95" s="93"/>
      <c r="L95" s="118"/>
      <c r="M95" s="118"/>
      <c r="N95" s="118"/>
      <c r="O95" s="118"/>
      <c r="P95" s="118"/>
      <c r="Q95" s="118"/>
    </row>
    <row r="96" spans="1:17" ht="22.5" hidden="1">
      <c r="A96" s="13" t="s">
        <v>48</v>
      </c>
      <c r="B96" s="86" t="s">
        <v>12</v>
      </c>
      <c r="C96" s="16">
        <v>3</v>
      </c>
      <c r="D96" s="24">
        <v>3</v>
      </c>
      <c r="E96" s="24">
        <v>3</v>
      </c>
      <c r="F96" s="24">
        <v>3</v>
      </c>
      <c r="G96" s="93">
        <v>3</v>
      </c>
      <c r="H96" s="93">
        <v>3</v>
      </c>
      <c r="I96" s="93">
        <v>3</v>
      </c>
      <c r="J96" s="93">
        <v>3</v>
      </c>
      <c r="K96" s="93"/>
      <c r="L96" s="118"/>
      <c r="M96" s="118"/>
      <c r="N96" s="118"/>
      <c r="O96" s="118"/>
      <c r="P96" s="118"/>
      <c r="Q96" s="118"/>
    </row>
    <row r="97" spans="1:17" ht="22.5" hidden="1">
      <c r="A97" s="13" t="s">
        <v>49</v>
      </c>
      <c r="B97" s="86" t="s">
        <v>21</v>
      </c>
      <c r="C97" s="16">
        <v>631</v>
      </c>
      <c r="D97" s="24">
        <v>653</v>
      </c>
      <c r="E97" s="24">
        <v>612</v>
      </c>
      <c r="F97" s="24">
        <v>617</v>
      </c>
      <c r="G97" s="93">
        <v>660</v>
      </c>
      <c r="H97" s="93">
        <v>681</v>
      </c>
      <c r="I97" s="93">
        <v>654</v>
      </c>
      <c r="J97" s="93">
        <v>646</v>
      </c>
      <c r="K97" s="93"/>
      <c r="L97" s="118"/>
      <c r="M97" s="118"/>
      <c r="N97" s="118"/>
      <c r="O97" s="118"/>
      <c r="P97" s="118"/>
      <c r="Q97" s="118"/>
    </row>
    <row r="98" spans="1:17" ht="0.75" customHeight="1" hidden="1">
      <c r="A98" s="13"/>
      <c r="B98" s="86"/>
      <c r="C98" s="16"/>
      <c r="D98" s="24"/>
      <c r="E98" s="24"/>
      <c r="F98" s="24"/>
      <c r="G98" s="93"/>
      <c r="H98" s="93"/>
      <c r="I98" s="93"/>
      <c r="J98" s="93"/>
      <c r="K98" s="93"/>
      <c r="L98" s="118"/>
      <c r="M98" s="118"/>
      <c r="N98" s="118"/>
      <c r="O98" s="118"/>
      <c r="P98" s="118"/>
      <c r="Q98" s="118"/>
    </row>
    <row r="99" spans="1:17" ht="22.5" hidden="1">
      <c r="A99" s="13" t="s">
        <v>50</v>
      </c>
      <c r="B99" s="86" t="s">
        <v>21</v>
      </c>
      <c r="C99" s="16">
        <v>108</v>
      </c>
      <c r="D99" s="24">
        <v>105</v>
      </c>
      <c r="E99" s="24">
        <v>96</v>
      </c>
      <c r="F99" s="24">
        <v>89</v>
      </c>
      <c r="G99" s="93">
        <v>104</v>
      </c>
      <c r="H99" s="93">
        <v>114</v>
      </c>
      <c r="I99" s="93">
        <v>101</v>
      </c>
      <c r="J99" s="93">
        <v>94</v>
      </c>
      <c r="K99" s="93"/>
      <c r="L99" s="118"/>
      <c r="M99" s="118"/>
      <c r="N99" s="118"/>
      <c r="O99" s="118"/>
      <c r="P99" s="118"/>
      <c r="Q99" s="118"/>
    </row>
    <row r="100" spans="1:256" s="7" customFormat="1" ht="11.25" hidden="1">
      <c r="A100" s="13"/>
      <c r="B100" s="86"/>
      <c r="C100" s="16"/>
      <c r="D100" s="24"/>
      <c r="E100" s="24"/>
      <c r="F100" s="24"/>
      <c r="G100" s="93"/>
      <c r="H100" s="93"/>
      <c r="I100" s="93"/>
      <c r="J100" s="93"/>
      <c r="K100" s="93"/>
      <c r="L100" s="118"/>
      <c r="M100" s="118"/>
      <c r="N100" s="118"/>
      <c r="O100" s="118"/>
      <c r="P100" s="118"/>
      <c r="Q100" s="118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17" ht="11.25" hidden="1">
      <c r="A101" s="13"/>
      <c r="B101" s="86"/>
      <c r="C101" s="16"/>
      <c r="D101" s="24"/>
      <c r="E101" s="24"/>
      <c r="F101" s="24"/>
      <c r="G101" s="28"/>
      <c r="H101" s="28"/>
      <c r="I101" s="28"/>
      <c r="J101" s="28"/>
      <c r="K101" s="28"/>
      <c r="L101" s="119"/>
      <c r="M101" s="119"/>
      <c r="N101" s="119"/>
      <c r="O101" s="119"/>
      <c r="P101" s="119"/>
      <c r="Q101" s="119"/>
    </row>
    <row r="102" spans="1:17" ht="11.25" hidden="1">
      <c r="A102" s="13" t="s">
        <v>51</v>
      </c>
      <c r="B102" s="12" t="s">
        <v>12</v>
      </c>
      <c r="C102" s="16">
        <v>1</v>
      </c>
      <c r="D102" s="24">
        <v>1</v>
      </c>
      <c r="E102" s="24">
        <v>1</v>
      </c>
      <c r="F102" s="26">
        <v>1</v>
      </c>
      <c r="G102" s="28">
        <v>1</v>
      </c>
      <c r="H102" s="28">
        <v>1</v>
      </c>
      <c r="I102" s="28">
        <v>1</v>
      </c>
      <c r="J102" s="28">
        <v>1</v>
      </c>
      <c r="K102" s="28"/>
      <c r="L102" s="119"/>
      <c r="M102" s="119"/>
      <c r="N102" s="119"/>
      <c r="O102" s="119"/>
      <c r="P102" s="119"/>
      <c r="Q102" s="119"/>
    </row>
    <row r="103" spans="1:17" ht="11.25" hidden="1">
      <c r="A103" s="13" t="s">
        <v>52</v>
      </c>
      <c r="B103" s="12" t="s">
        <v>53</v>
      </c>
      <c r="C103" s="16">
        <v>148</v>
      </c>
      <c r="D103" s="24">
        <v>148</v>
      </c>
      <c r="E103" s="24">
        <v>87</v>
      </c>
      <c r="F103" s="26">
        <v>80</v>
      </c>
      <c r="G103" s="28">
        <v>74</v>
      </c>
      <c r="H103" s="28">
        <v>74</v>
      </c>
      <c r="I103" s="28">
        <v>64</v>
      </c>
      <c r="J103" s="28">
        <v>56</v>
      </c>
      <c r="K103" s="28"/>
      <c r="L103" s="119"/>
      <c r="M103" s="119"/>
      <c r="N103" s="119"/>
      <c r="O103" s="119"/>
      <c r="P103" s="119"/>
      <c r="Q103" s="119"/>
    </row>
    <row r="104" spans="1:17" ht="19.5" hidden="1">
      <c r="A104" s="13" t="s">
        <v>54</v>
      </c>
      <c r="B104" s="12" t="s">
        <v>55</v>
      </c>
      <c r="C104" s="16">
        <v>116.5</v>
      </c>
      <c r="D104" s="24">
        <v>116.5</v>
      </c>
      <c r="E104" s="24">
        <v>70.4</v>
      </c>
      <c r="F104" s="26">
        <v>64.5</v>
      </c>
      <c r="G104" s="28">
        <v>66.1</v>
      </c>
      <c r="H104" s="28"/>
      <c r="I104" s="28"/>
      <c r="J104" s="28"/>
      <c r="K104" s="28"/>
      <c r="L104" s="119"/>
      <c r="M104" s="119"/>
      <c r="N104" s="119"/>
      <c r="O104" s="119"/>
      <c r="P104" s="119"/>
      <c r="Q104" s="119"/>
    </row>
    <row r="105" spans="1:17" ht="10.5" customHeight="1" hidden="1">
      <c r="A105" s="13" t="s">
        <v>56</v>
      </c>
      <c r="B105" s="12" t="s">
        <v>12</v>
      </c>
      <c r="C105" s="16">
        <v>23</v>
      </c>
      <c r="D105" s="24">
        <v>1</v>
      </c>
      <c r="E105" s="24">
        <v>1</v>
      </c>
      <c r="F105" s="26">
        <v>1</v>
      </c>
      <c r="G105" s="28">
        <v>3</v>
      </c>
      <c r="H105" s="28">
        <v>3</v>
      </c>
      <c r="I105" s="28">
        <v>3</v>
      </c>
      <c r="J105" s="28">
        <v>3</v>
      </c>
      <c r="K105" s="28"/>
      <c r="L105" s="119"/>
      <c r="M105" s="119"/>
      <c r="N105" s="119"/>
      <c r="O105" s="119"/>
      <c r="P105" s="119"/>
      <c r="Q105" s="119"/>
    </row>
    <row r="106" spans="1:17" ht="0.75" customHeight="1" hidden="1">
      <c r="A106" s="13" t="s">
        <v>57</v>
      </c>
      <c r="B106" s="12" t="s">
        <v>29</v>
      </c>
      <c r="C106" s="16">
        <v>228.3</v>
      </c>
      <c r="D106" s="24"/>
      <c r="E106" s="24"/>
      <c r="F106" s="26"/>
      <c r="G106" s="28"/>
      <c r="H106" s="28"/>
      <c r="I106" s="28"/>
      <c r="J106" s="28"/>
      <c r="K106" s="28"/>
      <c r="L106" s="119"/>
      <c r="M106" s="119"/>
      <c r="N106" s="119"/>
      <c r="O106" s="119"/>
      <c r="P106" s="119"/>
      <c r="Q106" s="119"/>
    </row>
    <row r="107" spans="1:17" ht="11.25" hidden="1">
      <c r="A107" s="13" t="s">
        <v>59</v>
      </c>
      <c r="B107" s="12" t="s">
        <v>21</v>
      </c>
      <c r="C107" s="16">
        <v>32</v>
      </c>
      <c r="D107" s="24">
        <v>29</v>
      </c>
      <c r="E107" s="24">
        <v>26</v>
      </c>
      <c r="F107" s="26">
        <v>26</v>
      </c>
      <c r="G107" s="28">
        <v>28</v>
      </c>
      <c r="H107" s="28">
        <v>24</v>
      </c>
      <c r="I107" s="28">
        <v>22</v>
      </c>
      <c r="J107" s="28">
        <v>20</v>
      </c>
      <c r="K107" s="28"/>
      <c r="L107" s="119"/>
      <c r="M107" s="119"/>
      <c r="N107" s="119"/>
      <c r="O107" s="119"/>
      <c r="P107" s="119"/>
      <c r="Q107" s="119"/>
    </row>
    <row r="108" spans="1:17" ht="18" customHeight="1" hidden="1">
      <c r="A108" s="13" t="s">
        <v>60</v>
      </c>
      <c r="B108" s="12" t="s">
        <v>61</v>
      </c>
      <c r="C108" s="16">
        <v>25.2</v>
      </c>
      <c r="D108" s="24">
        <v>22.8</v>
      </c>
      <c r="E108" s="24">
        <v>21.1</v>
      </c>
      <c r="F108" s="24">
        <v>21.2</v>
      </c>
      <c r="G108" s="28">
        <v>25</v>
      </c>
      <c r="H108" s="28">
        <v>24.8</v>
      </c>
      <c r="I108" s="28"/>
      <c r="J108" s="28"/>
      <c r="K108" s="28"/>
      <c r="L108" s="119"/>
      <c r="M108" s="119"/>
      <c r="N108" s="119"/>
      <c r="O108" s="119"/>
      <c r="P108" s="119"/>
      <c r="Q108" s="119"/>
    </row>
    <row r="109" spans="1:17" ht="22.5" hidden="1">
      <c r="A109" s="13" t="s">
        <v>62</v>
      </c>
      <c r="B109" s="12" t="s">
        <v>61</v>
      </c>
      <c r="C109" s="16">
        <v>124.4</v>
      </c>
      <c r="D109" s="24"/>
      <c r="E109" s="24"/>
      <c r="F109" s="24"/>
      <c r="G109" s="28"/>
      <c r="H109" s="28"/>
      <c r="I109" s="28"/>
      <c r="J109" s="28"/>
      <c r="K109" s="28"/>
      <c r="L109" s="119"/>
      <c r="M109" s="119"/>
      <c r="N109" s="119"/>
      <c r="O109" s="119"/>
      <c r="P109" s="119"/>
      <c r="Q109" s="119"/>
    </row>
    <row r="110" spans="1:17" ht="12">
      <c r="A110" s="87" t="s">
        <v>108</v>
      </c>
      <c r="B110" s="15"/>
      <c r="C110" s="88"/>
      <c r="D110" s="89"/>
      <c r="E110" s="89"/>
      <c r="F110" s="89"/>
      <c r="G110" s="28"/>
      <c r="H110" s="28"/>
      <c r="I110" s="28"/>
      <c r="J110" s="28"/>
      <c r="K110" s="28"/>
      <c r="L110" s="119"/>
      <c r="M110" s="119"/>
      <c r="N110" s="119"/>
      <c r="O110" s="119"/>
      <c r="P110" s="119"/>
      <c r="Q110" s="119"/>
    </row>
    <row r="111" spans="1:256" s="7" customFormat="1" ht="12" hidden="1">
      <c r="A111" s="38"/>
      <c r="B111" s="15"/>
      <c r="C111" s="88"/>
      <c r="D111" s="89"/>
      <c r="E111" s="89"/>
      <c r="F111" s="89"/>
      <c r="G111" s="28"/>
      <c r="H111" s="28"/>
      <c r="I111" s="28"/>
      <c r="J111" s="28"/>
      <c r="K111" s="28"/>
      <c r="L111" s="119"/>
      <c r="M111" s="119"/>
      <c r="N111" s="119"/>
      <c r="O111" s="119"/>
      <c r="P111" s="119"/>
      <c r="Q111" s="119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7" customFormat="1" ht="12" hidden="1">
      <c r="A112" s="38"/>
      <c r="B112" s="15"/>
      <c r="C112" s="88"/>
      <c r="D112" s="89"/>
      <c r="E112" s="89"/>
      <c r="F112" s="89"/>
      <c r="G112" s="28"/>
      <c r="H112" s="28"/>
      <c r="I112" s="28"/>
      <c r="J112" s="28"/>
      <c r="K112" s="28"/>
      <c r="L112" s="119"/>
      <c r="M112" s="119"/>
      <c r="N112" s="119"/>
      <c r="O112" s="119"/>
      <c r="P112" s="119"/>
      <c r="Q112" s="119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7" customFormat="1" ht="12" hidden="1">
      <c r="A113" s="38"/>
      <c r="B113" s="15"/>
      <c r="C113" s="88"/>
      <c r="D113" s="89"/>
      <c r="E113" s="89"/>
      <c r="F113" s="89"/>
      <c r="G113" s="28"/>
      <c r="H113" s="28"/>
      <c r="I113" s="28"/>
      <c r="J113" s="28"/>
      <c r="K113" s="28"/>
      <c r="L113" s="119"/>
      <c r="M113" s="119"/>
      <c r="N113" s="119"/>
      <c r="O113" s="119"/>
      <c r="P113" s="119"/>
      <c r="Q113" s="119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7" customFormat="1" ht="12" hidden="1">
      <c r="A114" s="38"/>
      <c r="B114" s="15"/>
      <c r="C114" s="88"/>
      <c r="D114" s="89"/>
      <c r="E114" s="89"/>
      <c r="F114" s="89"/>
      <c r="G114" s="28"/>
      <c r="H114" s="28"/>
      <c r="I114" s="28"/>
      <c r="J114" s="28"/>
      <c r="K114" s="28"/>
      <c r="L114" s="119"/>
      <c r="M114" s="119"/>
      <c r="N114" s="119"/>
      <c r="O114" s="119"/>
      <c r="P114" s="119"/>
      <c r="Q114" s="119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17" ht="12">
      <c r="A115" s="38" t="s">
        <v>107</v>
      </c>
      <c r="B115" s="18" t="s">
        <v>100</v>
      </c>
      <c r="C115" s="88">
        <v>98.7</v>
      </c>
      <c r="D115" s="89">
        <v>99.1</v>
      </c>
      <c r="E115" s="89">
        <v>99.5</v>
      </c>
      <c r="F115" s="94">
        <v>99.9</v>
      </c>
      <c r="G115" s="28">
        <v>100.5</v>
      </c>
      <c r="H115" s="28">
        <v>100.5</v>
      </c>
      <c r="I115" s="28">
        <v>101.4</v>
      </c>
      <c r="J115" s="28">
        <v>102.3</v>
      </c>
      <c r="K115" s="28">
        <v>102.3</v>
      </c>
      <c r="L115" s="119">
        <v>102.3</v>
      </c>
      <c r="M115" s="119">
        <v>105.3</v>
      </c>
      <c r="N115" s="119">
        <v>105.3</v>
      </c>
      <c r="O115" s="119">
        <v>105.3</v>
      </c>
      <c r="P115" s="119">
        <v>105.3</v>
      </c>
      <c r="Q115" s="119">
        <v>105.3</v>
      </c>
    </row>
    <row r="116" spans="1:17" ht="12">
      <c r="A116" s="38" t="s">
        <v>58</v>
      </c>
      <c r="B116" s="18"/>
      <c r="C116" s="88"/>
      <c r="D116" s="89"/>
      <c r="E116" s="89"/>
      <c r="F116" s="89"/>
      <c r="G116" s="28"/>
      <c r="H116" s="28"/>
      <c r="I116" s="28"/>
      <c r="J116" s="28"/>
      <c r="K116" s="28"/>
      <c r="L116" s="119"/>
      <c r="M116" s="119"/>
      <c r="N116" s="119"/>
      <c r="O116" s="119"/>
      <c r="P116" s="119"/>
      <c r="Q116" s="119"/>
    </row>
    <row r="117" spans="1:17" ht="24">
      <c r="A117" s="38" t="s">
        <v>101</v>
      </c>
      <c r="B117" s="18" t="s">
        <v>100</v>
      </c>
      <c r="C117" s="88">
        <v>21</v>
      </c>
      <c r="D117" s="89">
        <v>21</v>
      </c>
      <c r="E117" s="89">
        <v>21</v>
      </c>
      <c r="F117" s="89">
        <v>0.8</v>
      </c>
      <c r="G117" s="28">
        <v>0.8</v>
      </c>
      <c r="H117" s="28">
        <v>1</v>
      </c>
      <c r="I117" s="28">
        <v>1.8</v>
      </c>
      <c r="J117" s="28">
        <v>1.8</v>
      </c>
      <c r="K117" s="28">
        <v>1.8</v>
      </c>
      <c r="L117" s="119">
        <v>1.4</v>
      </c>
      <c r="M117" s="119">
        <v>1.2</v>
      </c>
      <c r="N117" s="119">
        <v>1.2</v>
      </c>
      <c r="O117" s="119">
        <v>1.2</v>
      </c>
      <c r="P117" s="119">
        <v>1.2</v>
      </c>
      <c r="Q117" s="119">
        <v>1.2</v>
      </c>
    </row>
    <row r="118" spans="1:17" ht="11.25">
      <c r="A118" s="11" t="s">
        <v>35</v>
      </c>
      <c r="B118" s="9"/>
      <c r="C118" s="16"/>
      <c r="D118" s="24"/>
      <c r="E118" s="24"/>
      <c r="F118" s="24"/>
      <c r="G118" s="28"/>
      <c r="H118" s="28"/>
      <c r="I118" s="28"/>
      <c r="J118" s="28"/>
      <c r="K118" s="28"/>
      <c r="L118" s="119"/>
      <c r="M118" s="119"/>
      <c r="N118" s="119"/>
      <c r="O118" s="119"/>
      <c r="P118" s="119"/>
      <c r="Q118" s="119"/>
    </row>
    <row r="119" spans="1:17" ht="19.5">
      <c r="A119" s="11" t="s">
        <v>36</v>
      </c>
      <c r="B119" s="9" t="s">
        <v>27</v>
      </c>
      <c r="C119" s="16">
        <v>56.9</v>
      </c>
      <c r="D119" s="24">
        <v>56.9</v>
      </c>
      <c r="E119" s="24">
        <v>56.9</v>
      </c>
      <c r="F119" s="24">
        <v>56.9</v>
      </c>
      <c r="G119" s="93">
        <v>96.1</v>
      </c>
      <c r="H119" s="93">
        <v>96.1</v>
      </c>
      <c r="I119" s="93">
        <v>96.1</v>
      </c>
      <c r="J119" s="93">
        <v>96.1</v>
      </c>
      <c r="K119" s="93">
        <v>96.1</v>
      </c>
      <c r="L119" s="118">
        <v>96.1</v>
      </c>
      <c r="M119" s="118">
        <v>97.1</v>
      </c>
      <c r="N119" s="118">
        <v>97.1</v>
      </c>
      <c r="O119" s="118">
        <v>97.1</v>
      </c>
      <c r="P119" s="118">
        <v>97.1</v>
      </c>
      <c r="Q119" s="118">
        <v>97.1</v>
      </c>
    </row>
    <row r="120" spans="1:17" ht="19.5">
      <c r="A120" s="11" t="s">
        <v>37</v>
      </c>
      <c r="B120" s="9" t="s">
        <v>27</v>
      </c>
      <c r="C120" s="16">
        <v>26.8</v>
      </c>
      <c r="D120" s="24">
        <v>26.8</v>
      </c>
      <c r="E120" s="24">
        <v>26.8</v>
      </c>
      <c r="F120" s="24">
        <v>22.1</v>
      </c>
      <c r="G120" s="92">
        <v>22.1</v>
      </c>
      <c r="H120" s="92">
        <v>22.1</v>
      </c>
      <c r="I120" s="92">
        <v>22.1</v>
      </c>
      <c r="J120" s="92">
        <v>22.1</v>
      </c>
      <c r="K120" s="92">
        <v>22.1</v>
      </c>
      <c r="L120" s="117">
        <v>22.1</v>
      </c>
      <c r="M120" s="117">
        <v>26.7</v>
      </c>
      <c r="N120" s="117">
        <v>26.7</v>
      </c>
      <c r="O120" s="117">
        <v>26.7</v>
      </c>
      <c r="P120" s="117">
        <v>26.7</v>
      </c>
      <c r="Q120" s="117">
        <v>26.7</v>
      </c>
    </row>
    <row r="121" spans="1:17" ht="19.5">
      <c r="A121" s="11" t="s">
        <v>38</v>
      </c>
      <c r="B121" s="9" t="s">
        <v>27</v>
      </c>
      <c r="C121" s="16">
        <v>21.1</v>
      </c>
      <c r="D121" s="24">
        <v>21.1</v>
      </c>
      <c r="E121" s="24">
        <v>21.1</v>
      </c>
      <c r="F121" s="24">
        <v>20.4</v>
      </c>
      <c r="G121" s="92">
        <v>20.4</v>
      </c>
      <c r="H121" s="92">
        <v>20.4</v>
      </c>
      <c r="I121" s="92">
        <v>20.4</v>
      </c>
      <c r="J121" s="92">
        <v>20.4</v>
      </c>
      <c r="K121" s="92">
        <v>20.4</v>
      </c>
      <c r="L121" s="117">
        <v>20.4</v>
      </c>
      <c r="M121" s="117">
        <v>22.8</v>
      </c>
      <c r="N121" s="117">
        <v>22.8</v>
      </c>
      <c r="O121" s="117">
        <v>22.8</v>
      </c>
      <c r="P121" s="117">
        <v>22.8</v>
      </c>
      <c r="Q121" s="117">
        <v>22.8</v>
      </c>
    </row>
    <row r="122" spans="1:17" ht="19.5">
      <c r="A122" s="11" t="s">
        <v>39</v>
      </c>
      <c r="B122" s="9" t="s">
        <v>27</v>
      </c>
      <c r="C122" s="16">
        <v>27.2</v>
      </c>
      <c r="D122" s="24">
        <v>27.2</v>
      </c>
      <c r="E122" s="24">
        <v>27.2</v>
      </c>
      <c r="F122" s="24">
        <v>20.4</v>
      </c>
      <c r="G122" s="92">
        <v>20.4</v>
      </c>
      <c r="H122" s="92">
        <v>21</v>
      </c>
      <c r="I122" s="92">
        <v>21</v>
      </c>
      <c r="J122" s="92">
        <v>21</v>
      </c>
      <c r="K122" s="92">
        <v>21</v>
      </c>
      <c r="L122" s="117">
        <v>21</v>
      </c>
      <c r="M122" s="117">
        <v>31</v>
      </c>
      <c r="N122" s="117">
        <v>31</v>
      </c>
      <c r="O122" s="117">
        <v>31</v>
      </c>
      <c r="P122" s="117">
        <v>31</v>
      </c>
      <c r="Q122" s="117">
        <v>31</v>
      </c>
    </row>
    <row r="123" spans="1:17" ht="18" customHeight="1">
      <c r="A123" s="11" t="s">
        <v>40</v>
      </c>
      <c r="B123" s="9" t="s">
        <v>27</v>
      </c>
      <c r="C123" s="16">
        <v>80.9</v>
      </c>
      <c r="D123" s="24">
        <v>80.9</v>
      </c>
      <c r="E123" s="24">
        <v>80.9</v>
      </c>
      <c r="F123" s="24">
        <v>80.9</v>
      </c>
      <c r="G123" s="93">
        <v>96.1</v>
      </c>
      <c r="H123" s="93">
        <v>96.1</v>
      </c>
      <c r="I123" s="93">
        <v>96.1</v>
      </c>
      <c r="J123" s="93">
        <v>96.1</v>
      </c>
      <c r="K123" s="93">
        <v>96.1</v>
      </c>
      <c r="L123" s="118">
        <v>96.1</v>
      </c>
      <c r="M123" s="118">
        <v>101.7</v>
      </c>
      <c r="N123" s="118">
        <v>101.7</v>
      </c>
      <c r="O123" s="118">
        <v>101.7</v>
      </c>
      <c r="P123" s="118">
        <v>101.7</v>
      </c>
      <c r="Q123" s="118">
        <v>101.7</v>
      </c>
    </row>
    <row r="124" spans="1:17" ht="19.5" hidden="1">
      <c r="A124" s="11" t="s">
        <v>41</v>
      </c>
      <c r="B124" s="9" t="s">
        <v>27</v>
      </c>
      <c r="C124" s="16">
        <v>0</v>
      </c>
      <c r="D124" s="24">
        <v>0</v>
      </c>
      <c r="E124" s="24">
        <v>0</v>
      </c>
      <c r="F124" s="24">
        <v>0</v>
      </c>
      <c r="G124" s="93">
        <v>0</v>
      </c>
      <c r="H124" s="93">
        <v>0</v>
      </c>
      <c r="I124" s="93">
        <v>0</v>
      </c>
      <c r="J124" s="93">
        <v>0</v>
      </c>
      <c r="K124" s="93">
        <v>0</v>
      </c>
      <c r="L124" s="118">
        <v>0</v>
      </c>
      <c r="M124" s="118">
        <v>0</v>
      </c>
      <c r="N124" s="118">
        <v>0</v>
      </c>
      <c r="O124" s="118">
        <v>0</v>
      </c>
      <c r="P124" s="118">
        <v>0</v>
      </c>
      <c r="Q124" s="118">
        <v>0</v>
      </c>
    </row>
    <row r="125" spans="1:17" ht="18" customHeight="1">
      <c r="A125" s="11" t="s">
        <v>42</v>
      </c>
      <c r="B125" s="9" t="s">
        <v>27</v>
      </c>
      <c r="C125" s="16">
        <v>2.4</v>
      </c>
      <c r="D125" s="24">
        <v>2.4</v>
      </c>
      <c r="E125" s="24">
        <v>2.4</v>
      </c>
      <c r="F125" s="24">
        <v>3.9</v>
      </c>
      <c r="G125" s="93">
        <v>4.5</v>
      </c>
      <c r="H125" s="93">
        <v>5.1</v>
      </c>
      <c r="I125" s="93">
        <v>5.1</v>
      </c>
      <c r="J125" s="93">
        <v>5.1</v>
      </c>
      <c r="K125" s="93">
        <v>5</v>
      </c>
      <c r="L125" s="118">
        <v>5</v>
      </c>
      <c r="M125" s="118">
        <v>5.5</v>
      </c>
      <c r="N125" s="118">
        <v>5.5</v>
      </c>
      <c r="O125" s="118">
        <v>5.5</v>
      </c>
      <c r="P125" s="118">
        <v>5.5</v>
      </c>
      <c r="Q125" s="118">
        <v>5.5</v>
      </c>
    </row>
    <row r="126" spans="1:17" ht="22.5" hidden="1">
      <c r="A126" s="53" t="s">
        <v>43</v>
      </c>
      <c r="B126" s="54" t="s">
        <v>27</v>
      </c>
      <c r="C126" s="56">
        <v>0</v>
      </c>
      <c r="D126" s="57">
        <v>0</v>
      </c>
      <c r="E126" s="57">
        <v>0</v>
      </c>
      <c r="F126" s="57">
        <v>0</v>
      </c>
      <c r="G126" s="71">
        <v>0</v>
      </c>
      <c r="H126" s="71">
        <v>0</v>
      </c>
      <c r="I126" s="71"/>
      <c r="J126" s="71"/>
      <c r="K126" s="71"/>
      <c r="L126" s="120"/>
      <c r="M126" s="120"/>
      <c r="N126" s="120"/>
      <c r="O126" s="120"/>
      <c r="P126" s="120"/>
      <c r="Q126" s="120"/>
    </row>
    <row r="127" spans="1:17" ht="1.5" customHeight="1">
      <c r="A127" s="23"/>
      <c r="L127" s="120"/>
      <c r="M127" s="120"/>
      <c r="N127" s="120"/>
      <c r="O127" s="120"/>
      <c r="P127" s="120"/>
      <c r="Q127" s="120"/>
    </row>
    <row r="128" ht="19.5" customHeight="1">
      <c r="A128" s="23"/>
    </row>
    <row r="129" spans="1:13" ht="25.5">
      <c r="A129" s="45" t="s">
        <v>110</v>
      </c>
      <c r="F129" s="1" t="s">
        <v>109</v>
      </c>
      <c r="K129" s="129" t="s">
        <v>111</v>
      </c>
      <c r="L129" s="129"/>
      <c r="M129" s="129"/>
    </row>
    <row r="130" ht="11.25">
      <c r="A130" s="23"/>
    </row>
    <row r="131" ht="11.25">
      <c r="A131" s="23"/>
    </row>
    <row r="132" ht="11.25">
      <c r="A132" s="23"/>
    </row>
    <row r="133" ht="11.25">
      <c r="A133" s="23"/>
    </row>
    <row r="134" ht="11.25">
      <c r="A134" s="23"/>
    </row>
    <row r="135" ht="11.25">
      <c r="A135" s="23"/>
    </row>
    <row r="136" ht="11.25">
      <c r="A136" s="23"/>
    </row>
    <row r="137" ht="11.25">
      <c r="A137" s="23"/>
    </row>
    <row r="138" ht="11.25">
      <c r="A138" s="23"/>
    </row>
    <row r="139" ht="11.25">
      <c r="A139" s="23"/>
    </row>
    <row r="140" ht="11.25">
      <c r="A140" s="23"/>
    </row>
    <row r="141" ht="11.25">
      <c r="A141" s="23"/>
    </row>
    <row r="142" ht="11.25">
      <c r="A142" s="23"/>
    </row>
    <row r="143" ht="11.25">
      <c r="A143" s="23"/>
    </row>
    <row r="144" ht="11.25">
      <c r="A144" s="23"/>
    </row>
    <row r="145" ht="11.25">
      <c r="A145" s="23"/>
    </row>
    <row r="146" ht="11.25">
      <c r="A146" s="23"/>
    </row>
    <row r="147" ht="11.25">
      <c r="A147" s="23"/>
    </row>
    <row r="148" ht="11.25">
      <c r="A148" s="23"/>
    </row>
    <row r="149" ht="11.25">
      <c r="A149" s="23"/>
    </row>
    <row r="150" ht="11.25">
      <c r="A150" s="23"/>
    </row>
    <row r="151" ht="11.25">
      <c r="A151" s="23"/>
    </row>
    <row r="152" ht="11.25">
      <c r="A152" s="23"/>
    </row>
    <row r="153" ht="11.25">
      <c r="A153" s="23"/>
    </row>
    <row r="154" ht="11.25">
      <c r="A154" s="23"/>
    </row>
    <row r="155" ht="11.25">
      <c r="A155" s="23"/>
    </row>
    <row r="156" ht="11.25">
      <c r="A156" s="23"/>
    </row>
    <row r="157" ht="11.25">
      <c r="A157" s="23"/>
    </row>
    <row r="158" ht="11.25">
      <c r="A158" s="23"/>
    </row>
    <row r="159" ht="11.25">
      <c r="A159" s="23"/>
    </row>
    <row r="160" ht="11.25">
      <c r="A160" s="23"/>
    </row>
    <row r="161" ht="11.25">
      <c r="A161" s="23"/>
    </row>
    <row r="162" ht="11.25">
      <c r="A162" s="23"/>
    </row>
    <row r="163" ht="11.25">
      <c r="A163" s="23"/>
    </row>
    <row r="164" ht="11.25">
      <c r="A164" s="23"/>
    </row>
    <row r="165" ht="11.25">
      <c r="A165" s="23"/>
    </row>
    <row r="166" ht="11.25">
      <c r="A166" s="23"/>
    </row>
    <row r="167" ht="11.25">
      <c r="A167" s="23"/>
    </row>
    <row r="168" ht="11.25">
      <c r="A168" s="23"/>
    </row>
    <row r="169" ht="11.25">
      <c r="A169" s="23"/>
    </row>
    <row r="170" ht="11.25">
      <c r="A170" s="23"/>
    </row>
    <row r="171" ht="11.25">
      <c r="A171" s="23"/>
    </row>
    <row r="172" ht="11.25">
      <c r="A172" s="23"/>
    </row>
    <row r="173" ht="11.25">
      <c r="A173" s="23"/>
    </row>
    <row r="174" ht="11.25">
      <c r="A174" s="23"/>
    </row>
    <row r="175" ht="11.25">
      <c r="A175" s="23"/>
    </row>
    <row r="176" ht="11.25">
      <c r="A176" s="23"/>
    </row>
    <row r="177" ht="11.25">
      <c r="A177" s="23"/>
    </row>
    <row r="178" ht="11.25">
      <c r="A178" s="23"/>
    </row>
    <row r="179" ht="11.25">
      <c r="A179" s="23"/>
    </row>
    <row r="180" ht="11.25">
      <c r="A180" s="23"/>
    </row>
    <row r="181" ht="11.25">
      <c r="A181" s="23"/>
    </row>
    <row r="182" ht="11.25">
      <c r="A182" s="23"/>
    </row>
    <row r="183" ht="11.25">
      <c r="A183" s="23"/>
    </row>
    <row r="184" ht="11.25">
      <c r="A184" s="23"/>
    </row>
    <row r="185" ht="11.25">
      <c r="A185" s="23"/>
    </row>
    <row r="186" ht="11.25">
      <c r="A186" s="23"/>
    </row>
    <row r="187" ht="11.25">
      <c r="A187" s="23"/>
    </row>
    <row r="188" ht="11.25">
      <c r="A188" s="23"/>
    </row>
    <row r="189" ht="11.25">
      <c r="A189" s="23"/>
    </row>
    <row r="190" ht="11.25">
      <c r="A190" s="23"/>
    </row>
    <row r="191" ht="11.25">
      <c r="A191" s="23"/>
    </row>
    <row r="192" ht="11.25">
      <c r="A192" s="23"/>
    </row>
    <row r="193" ht="11.25">
      <c r="A193" s="23"/>
    </row>
    <row r="194" ht="11.25">
      <c r="A194" s="23"/>
    </row>
    <row r="195" ht="11.25">
      <c r="A195" s="23"/>
    </row>
    <row r="196" ht="11.25">
      <c r="A196" s="23"/>
    </row>
    <row r="197" ht="11.25">
      <c r="A197" s="23"/>
    </row>
    <row r="198" ht="11.25">
      <c r="A198" s="23"/>
    </row>
    <row r="199" ht="11.25">
      <c r="A199" s="23"/>
    </row>
    <row r="200" ht="11.25">
      <c r="A200" s="23"/>
    </row>
    <row r="201" ht="11.25">
      <c r="A201" s="23"/>
    </row>
    <row r="202" ht="11.25">
      <c r="A202" s="23"/>
    </row>
    <row r="203" ht="11.25">
      <c r="A203" s="23"/>
    </row>
    <row r="204" ht="11.25">
      <c r="A204" s="23"/>
    </row>
    <row r="205" ht="11.25">
      <c r="A205" s="23"/>
    </row>
    <row r="206" ht="11.25">
      <c r="A206" s="23"/>
    </row>
    <row r="207" ht="11.25">
      <c r="A207" s="23"/>
    </row>
    <row r="208" ht="11.25">
      <c r="A208" s="23"/>
    </row>
    <row r="209" ht="11.25">
      <c r="A209" s="23"/>
    </row>
    <row r="210" ht="11.25">
      <c r="A210" s="23"/>
    </row>
    <row r="211" ht="11.25">
      <c r="A211" s="23"/>
    </row>
    <row r="212" ht="11.25">
      <c r="A212" s="23"/>
    </row>
    <row r="213" ht="11.25">
      <c r="A213" s="23"/>
    </row>
    <row r="214" ht="11.25">
      <c r="A214" s="23"/>
    </row>
    <row r="215" ht="11.25">
      <c r="A215" s="23"/>
    </row>
    <row r="216" ht="11.25">
      <c r="A216" s="23"/>
    </row>
    <row r="217" ht="11.25">
      <c r="A217" s="23"/>
    </row>
    <row r="218" ht="11.25">
      <c r="A218" s="23"/>
    </row>
    <row r="219" ht="11.25">
      <c r="A219" s="23"/>
    </row>
    <row r="220" ht="11.25">
      <c r="A220" s="23"/>
    </row>
    <row r="221" ht="11.25">
      <c r="A221" s="23"/>
    </row>
    <row r="222" ht="11.25">
      <c r="A222" s="23"/>
    </row>
    <row r="223" ht="11.25">
      <c r="A223" s="23"/>
    </row>
    <row r="224" ht="11.25">
      <c r="A224" s="23"/>
    </row>
    <row r="225" ht="11.25">
      <c r="A225" s="23"/>
    </row>
    <row r="226" ht="11.25">
      <c r="A226" s="23"/>
    </row>
    <row r="227" ht="11.25">
      <c r="A227" s="23"/>
    </row>
    <row r="228" ht="11.25">
      <c r="A228" s="23"/>
    </row>
    <row r="229" ht="11.25">
      <c r="A229" s="23"/>
    </row>
    <row r="230" ht="11.25">
      <c r="A230" s="23"/>
    </row>
    <row r="231" ht="11.25">
      <c r="A231" s="23"/>
    </row>
    <row r="232" ht="11.25">
      <c r="A232" s="23"/>
    </row>
    <row r="233" ht="11.25">
      <c r="A233" s="23"/>
    </row>
    <row r="234" ht="11.25">
      <c r="A234" s="23"/>
    </row>
    <row r="235" ht="11.25">
      <c r="A235" s="23"/>
    </row>
    <row r="236" ht="11.25">
      <c r="A236" s="23"/>
    </row>
    <row r="237" ht="11.25">
      <c r="A237" s="23"/>
    </row>
    <row r="238" ht="11.25">
      <c r="A238" s="23"/>
    </row>
    <row r="239" ht="11.25">
      <c r="A239" s="23"/>
    </row>
    <row r="240" ht="11.25">
      <c r="A240" s="23"/>
    </row>
    <row r="241" ht="11.25">
      <c r="A241" s="23"/>
    </row>
    <row r="242" ht="11.25">
      <c r="A242" s="23"/>
    </row>
    <row r="243" ht="11.25">
      <c r="A243" s="23"/>
    </row>
    <row r="244" ht="11.25">
      <c r="A244" s="23"/>
    </row>
    <row r="245" ht="11.25">
      <c r="A245" s="23"/>
    </row>
    <row r="246" ht="11.25">
      <c r="A246" s="23"/>
    </row>
    <row r="247" ht="11.25">
      <c r="A247" s="23"/>
    </row>
    <row r="248" ht="11.25">
      <c r="A248" s="23"/>
    </row>
    <row r="249" ht="11.25">
      <c r="A249" s="23"/>
    </row>
    <row r="250" ht="11.25">
      <c r="A250" s="23"/>
    </row>
    <row r="251" ht="11.25">
      <c r="A251" s="23"/>
    </row>
    <row r="252" ht="11.25">
      <c r="A252" s="23"/>
    </row>
    <row r="253" ht="11.25">
      <c r="A253" s="23"/>
    </row>
    <row r="254" ht="11.25">
      <c r="A254" s="23"/>
    </row>
    <row r="255" ht="11.25">
      <c r="A255" s="23"/>
    </row>
    <row r="256" ht="11.25">
      <c r="A256" s="23"/>
    </row>
    <row r="257" ht="11.25">
      <c r="A257" s="23"/>
    </row>
    <row r="258" ht="11.25">
      <c r="A258" s="23"/>
    </row>
    <row r="259" ht="11.25">
      <c r="A259" s="23"/>
    </row>
    <row r="260" ht="11.25">
      <c r="A260" s="23"/>
    </row>
    <row r="261" ht="11.25">
      <c r="A261" s="23"/>
    </row>
    <row r="262" ht="11.25">
      <c r="A262" s="23"/>
    </row>
    <row r="263" ht="11.25">
      <c r="A263" s="23"/>
    </row>
    <row r="264" ht="11.25">
      <c r="A264" s="23"/>
    </row>
    <row r="265" ht="11.25">
      <c r="A265" s="23"/>
    </row>
    <row r="266" ht="11.25">
      <c r="A266" s="23"/>
    </row>
    <row r="267" ht="11.25">
      <c r="A267" s="23"/>
    </row>
    <row r="268" ht="11.25">
      <c r="A268" s="23"/>
    </row>
    <row r="269" ht="11.25">
      <c r="A269" s="23"/>
    </row>
    <row r="270" ht="11.25">
      <c r="A270" s="23"/>
    </row>
    <row r="271" ht="11.25">
      <c r="A271" s="23"/>
    </row>
    <row r="272" ht="11.25">
      <c r="A272" s="23"/>
    </row>
    <row r="273" ht="11.25">
      <c r="A273" s="23"/>
    </row>
    <row r="274" ht="11.25">
      <c r="A274" s="23"/>
    </row>
    <row r="275" ht="11.25">
      <c r="A275" s="23"/>
    </row>
    <row r="276" ht="11.25">
      <c r="A276" s="23"/>
    </row>
    <row r="277" ht="11.25">
      <c r="A277" s="23"/>
    </row>
    <row r="278" ht="11.25">
      <c r="A278" s="23"/>
    </row>
    <row r="279" ht="11.25">
      <c r="A279" s="23"/>
    </row>
    <row r="280" ht="11.25">
      <c r="A280" s="23"/>
    </row>
    <row r="281" ht="11.25">
      <c r="A281" s="23"/>
    </row>
    <row r="282" ht="11.25">
      <c r="A282" s="23"/>
    </row>
    <row r="283" ht="11.25">
      <c r="A283" s="23"/>
    </row>
    <row r="284" ht="11.25">
      <c r="A284" s="23"/>
    </row>
    <row r="285" ht="11.25">
      <c r="A285" s="23"/>
    </row>
    <row r="286" ht="11.25">
      <c r="A286" s="23"/>
    </row>
    <row r="287" ht="11.25">
      <c r="A287" s="23"/>
    </row>
    <row r="288" ht="11.25">
      <c r="A288" s="23"/>
    </row>
    <row r="289" ht="11.25">
      <c r="A289" s="23"/>
    </row>
    <row r="290" ht="11.25">
      <c r="A290" s="23"/>
    </row>
    <row r="291" ht="11.25">
      <c r="A291" s="23"/>
    </row>
    <row r="292" ht="11.25">
      <c r="A292" s="23"/>
    </row>
    <row r="293" ht="11.25">
      <c r="A293" s="23"/>
    </row>
    <row r="294" ht="11.25">
      <c r="A294" s="23"/>
    </row>
    <row r="295" ht="11.25">
      <c r="A295" s="23"/>
    </row>
    <row r="296" ht="11.25">
      <c r="A296" s="23"/>
    </row>
    <row r="297" ht="11.25">
      <c r="A297" s="23"/>
    </row>
    <row r="298" ht="11.25">
      <c r="A298" s="23"/>
    </row>
    <row r="299" ht="11.25">
      <c r="A299" s="23"/>
    </row>
    <row r="300" ht="11.25">
      <c r="A300" s="23"/>
    </row>
    <row r="301" ht="11.25">
      <c r="A301" s="23"/>
    </row>
    <row r="302" ht="11.25">
      <c r="A302" s="23"/>
    </row>
    <row r="303" ht="11.25">
      <c r="A303" s="23"/>
    </row>
    <row r="304" ht="11.25">
      <c r="A304" s="23"/>
    </row>
    <row r="305" ht="11.25">
      <c r="A305" s="23"/>
    </row>
    <row r="306" ht="11.25">
      <c r="A306" s="23"/>
    </row>
    <row r="307" ht="11.25">
      <c r="A307" s="23"/>
    </row>
    <row r="308" ht="11.25">
      <c r="A308" s="23"/>
    </row>
    <row r="309" ht="11.25">
      <c r="A309" s="23"/>
    </row>
    <row r="310" ht="11.25">
      <c r="A310" s="23"/>
    </row>
    <row r="311" ht="11.25">
      <c r="A311" s="23"/>
    </row>
    <row r="312" ht="11.25">
      <c r="A312" s="23"/>
    </row>
    <row r="313" ht="11.25">
      <c r="A313" s="23"/>
    </row>
    <row r="314" ht="11.25">
      <c r="A314" s="23"/>
    </row>
    <row r="315" ht="11.25">
      <c r="A315" s="23"/>
    </row>
    <row r="316" ht="11.25">
      <c r="A316" s="23"/>
    </row>
  </sheetData>
  <sheetProtection/>
  <mergeCells count="14">
    <mergeCell ref="A25:A26"/>
    <mergeCell ref="A28:A29"/>
    <mergeCell ref="K129:M129"/>
    <mergeCell ref="A45:A46"/>
    <mergeCell ref="A30:A31"/>
    <mergeCell ref="A33:A34"/>
    <mergeCell ref="A36:A37"/>
    <mergeCell ref="A43:A44"/>
    <mergeCell ref="A6:A7"/>
    <mergeCell ref="B6:B7"/>
    <mergeCell ref="A2:O2"/>
    <mergeCell ref="A3:O3"/>
    <mergeCell ref="A17:A18"/>
    <mergeCell ref="A23:A24"/>
  </mergeCells>
  <printOptions horizontalCentered="1"/>
  <pageMargins left="0.2362204724409449" right="0.1968503937007874" top="0.72" bottom="0.44" header="0.5905511811023623" footer="0.1968503937007874"/>
  <pageSetup fitToHeight="2" fitToWidth="1" horizontalDpi="600" verticalDpi="600" orientation="landscape" paperSize="9" scale="83" r:id="rId1"/>
  <headerFooter alignWithMargins="0">
    <oddFooter>&amp;L&amp;6&amp;Z&amp;F&amp;D&amp;R&amp;P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n209adr</dc:creator>
  <cp:keywords/>
  <dc:description/>
  <cp:lastModifiedBy>DozhdikovaNM</cp:lastModifiedBy>
  <cp:lastPrinted>2017-08-07T08:34:09Z</cp:lastPrinted>
  <dcterms:created xsi:type="dcterms:W3CDTF">2006-04-10T06:03:28Z</dcterms:created>
  <dcterms:modified xsi:type="dcterms:W3CDTF">2017-08-08T07:04:46Z</dcterms:modified>
  <cp:category/>
  <cp:version/>
  <cp:contentType/>
  <cp:contentStatus/>
</cp:coreProperties>
</file>