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2120" windowHeight="9120"/>
  </bookViews>
  <sheets>
    <sheet name="Ахм" sheetId="8" r:id="rId1"/>
  </sheets>
  <calcPr calcId="124519" calcMode="manual"/>
</workbook>
</file>

<file path=xl/calcChain.xml><?xml version="1.0" encoding="utf-8"?>
<calcChain xmlns="http://schemas.openxmlformats.org/spreadsheetml/2006/main">
  <c r="R26" i="8"/>
  <c r="Q26"/>
  <c r="R24"/>
  <c r="Q24"/>
  <c r="R18"/>
  <c r="Q18"/>
  <c r="R17"/>
  <c r="Q17"/>
  <c r="P41"/>
  <c r="O41"/>
  <c r="R39"/>
  <c r="N41"/>
  <c r="R41"/>
  <c r="Q41"/>
  <c r="Q39"/>
  <c r="P39"/>
  <c r="O39"/>
  <c r="N39"/>
  <c r="R87" l="1"/>
  <c r="Q87"/>
  <c r="P17"/>
  <c r="O17"/>
  <c r="N17"/>
  <c r="P87"/>
  <c r="P26"/>
  <c r="P24"/>
  <c r="P18"/>
  <c r="K39"/>
  <c r="K41"/>
  <c r="O87"/>
  <c r="N87"/>
  <c r="M87"/>
  <c r="K87"/>
  <c r="K17"/>
  <c r="O26"/>
  <c r="O24"/>
  <c r="O18"/>
  <c r="J17"/>
  <c r="N24"/>
  <c r="K24"/>
  <c r="J41"/>
  <c r="I41"/>
  <c r="J39"/>
  <c r="I39"/>
  <c r="I72"/>
  <c r="N26"/>
  <c r="N18"/>
  <c r="I17"/>
  <c r="H17"/>
  <c r="I18"/>
  <c r="K18"/>
  <c r="J18"/>
  <c r="K26"/>
  <c r="J26"/>
  <c r="I26"/>
  <c r="H26"/>
  <c r="J24"/>
  <c r="I24"/>
  <c r="H24"/>
  <c r="I85"/>
  <c r="H85"/>
  <c r="I84"/>
  <c r="H84"/>
  <c r="K72"/>
  <c r="J87"/>
  <c r="H87"/>
  <c r="J72"/>
  <c r="G85"/>
  <c r="G84"/>
  <c r="H41"/>
  <c r="G41"/>
  <c r="F41"/>
  <c r="F38"/>
  <c r="G39"/>
  <c r="E38"/>
  <c r="G32"/>
  <c r="I87"/>
  <c r="G87"/>
  <c r="F65"/>
  <c r="H18"/>
  <c r="F17"/>
  <c r="G18"/>
  <c r="G26"/>
  <c r="G24"/>
  <c r="H72"/>
  <c r="F32"/>
  <c r="E32"/>
  <c r="E17"/>
  <c r="E85"/>
  <c r="E84"/>
  <c r="F85"/>
  <c r="F84"/>
  <c r="G72"/>
  <c r="F72"/>
  <c r="E65"/>
  <c r="F18"/>
  <c r="D42"/>
  <c r="C42"/>
  <c r="D17"/>
  <c r="D18"/>
  <c r="F14"/>
  <c r="E14"/>
  <c r="D14"/>
  <c r="C14"/>
  <c r="E13"/>
  <c r="D13"/>
  <c r="C13"/>
  <c r="F88"/>
  <c r="E88"/>
  <c r="D88"/>
  <c r="C88"/>
  <c r="F87"/>
  <c r="E87"/>
  <c r="D87"/>
  <c r="C87"/>
  <c r="E18"/>
  <c r="E72"/>
  <c r="D72"/>
  <c r="C72"/>
  <c r="D41"/>
  <c r="D39"/>
  <c r="F26"/>
  <c r="E26"/>
  <c r="D26"/>
  <c r="F24"/>
  <c r="E24"/>
  <c r="D24"/>
  <c r="F39"/>
</calcChain>
</file>

<file path=xl/sharedStrings.xml><?xml version="1.0" encoding="utf-8"?>
<sst xmlns="http://schemas.openxmlformats.org/spreadsheetml/2006/main" count="212" uniqueCount="121">
  <si>
    <t>Показатели</t>
  </si>
  <si>
    <t>Единица измерения</t>
  </si>
  <si>
    <t>отчет</t>
  </si>
  <si>
    <t>прогноз</t>
  </si>
  <si>
    <t>тыс.руб. в ценах соответствующих лет</t>
  </si>
  <si>
    <t xml:space="preserve">в % к предыдущему году </t>
  </si>
  <si>
    <t>Численность постоянного населения (среднегодовая) - всего</t>
  </si>
  <si>
    <t>тыс.человек</t>
  </si>
  <si>
    <t>в % к предыдущему году</t>
  </si>
  <si>
    <t>в % к предыдущему году в сопоставимых ценах</t>
  </si>
  <si>
    <t>Количество малых предприятий - всего       по состоянию на конец года</t>
  </si>
  <si>
    <t xml:space="preserve"> единиц</t>
  </si>
  <si>
    <t>единиц</t>
  </si>
  <si>
    <t>Объем инвестиций (в основной капитал) за счет всех источников финансирования - всего</t>
  </si>
  <si>
    <t>Инвестиции в основной капитал по источникам финансирования:</t>
  </si>
  <si>
    <t xml:space="preserve">   Собственные средства предприятий</t>
  </si>
  <si>
    <t>Прибыль (убыток) - сальдо</t>
  </si>
  <si>
    <t>Численность занятых в экономике (среднегодовая) - всего</t>
  </si>
  <si>
    <t>%</t>
  </si>
  <si>
    <t>Численность безработных, зарегистрированных в службах занятости</t>
  </si>
  <si>
    <t>человек</t>
  </si>
  <si>
    <t>Численность работников предприятий и организаций - всего</t>
  </si>
  <si>
    <t>Фонд заработной платы</t>
  </si>
  <si>
    <t xml:space="preserve">тыс.руб. </t>
  </si>
  <si>
    <t xml:space="preserve">Оборот розничной торговли  </t>
  </si>
  <si>
    <t xml:space="preserve">Объем платных услуг населению </t>
  </si>
  <si>
    <t>тыс.кв.м общей площади</t>
  </si>
  <si>
    <t>кв.м на человека</t>
  </si>
  <si>
    <t>посещений в смену на 10 тыс. населения</t>
  </si>
  <si>
    <t>Численность постоянного населения на конец года</t>
  </si>
  <si>
    <t>тыс. человек</t>
  </si>
  <si>
    <t>Средняя обеспеченность населения  жильем (на конец года)</t>
  </si>
  <si>
    <t>Обслуживаемый жилищный фонд</t>
  </si>
  <si>
    <t xml:space="preserve">Фактический уровень платежей населения  за  жилье и коммунальные услуги </t>
  </si>
  <si>
    <t>Площадь жилищного фонда оборудованная:</t>
  </si>
  <si>
    <t xml:space="preserve">     водопроводом</t>
  </si>
  <si>
    <t xml:space="preserve">     канализацией</t>
  </si>
  <si>
    <t xml:space="preserve">     отоплением</t>
  </si>
  <si>
    <t xml:space="preserve">     ваннами (душами)</t>
  </si>
  <si>
    <t xml:space="preserve">     оборудованной газом</t>
  </si>
  <si>
    <t xml:space="preserve">     горячим водоснабжением</t>
  </si>
  <si>
    <t xml:space="preserve">    напольными электроплитами</t>
  </si>
  <si>
    <t>Площадь оборудованная одновременно всеми видами благоустройства</t>
  </si>
  <si>
    <t xml:space="preserve">Число учреждений дошкольного образования </t>
  </si>
  <si>
    <t>Число дошкольных групп, входящих в состав общеобразовательных школ</t>
  </si>
  <si>
    <t xml:space="preserve">Число мест в учреждениях дошкольного образования </t>
  </si>
  <si>
    <t>мест</t>
  </si>
  <si>
    <t xml:space="preserve">Число дневных общеобразовательных учреждений </t>
  </si>
  <si>
    <t xml:space="preserve">Численность учащихся в дневных общеобразовательных учреждений </t>
  </si>
  <si>
    <t xml:space="preserve">Численность педагогического персонала в общеобразовательных учреждений </t>
  </si>
  <si>
    <t>Число больничных учреждений</t>
  </si>
  <si>
    <t>Число больничных коек</t>
  </si>
  <si>
    <t>коек</t>
  </si>
  <si>
    <t>Обеспеченность больничными койками</t>
  </si>
  <si>
    <t>коек на 10 тыс. населения</t>
  </si>
  <si>
    <t>Средняя занятость койки в году</t>
  </si>
  <si>
    <t>дней в году</t>
  </si>
  <si>
    <t xml:space="preserve">Число амбулаторно-поликлинических учреждений </t>
  </si>
  <si>
    <t xml:space="preserve">Число фельдшерско-акушерских пунктов </t>
  </si>
  <si>
    <t>Обеспеченность амбулаторно-поликлиническими учреждениями</t>
  </si>
  <si>
    <t>в том числе:</t>
  </si>
  <si>
    <t>Численность  врачей всех специальностей</t>
  </si>
  <si>
    <t>Обеспеченность врачами всех специальностей</t>
  </si>
  <si>
    <t>человек на 10 тыс. населения</t>
  </si>
  <si>
    <t>Обеспеченность средним медицинским персоналом</t>
  </si>
  <si>
    <t>в том числе по крупным и средним организациям</t>
  </si>
  <si>
    <t>Оборот организаций по всем видам деятельности по полному кругу</t>
  </si>
  <si>
    <t>Среднесписочная численность работников (без внешних совместителей) по малым предприятиям</t>
  </si>
  <si>
    <t xml:space="preserve">    Привлеченные средства</t>
  </si>
  <si>
    <t>Число прибыльных предприятий и организаций</t>
  </si>
  <si>
    <t>Удельный вес собственных доходов в доходах местного бюджета</t>
  </si>
  <si>
    <t>Выручка от реализации сельхозпродукции</t>
  </si>
  <si>
    <t xml:space="preserve">       Прибыль прибыльных предприятий (по
       полному кругу)</t>
  </si>
  <si>
    <t xml:space="preserve">          прибыль прибыльных предприятий без
          предприятий сельского хозяйства (по
          полному кругу)</t>
  </si>
  <si>
    <t>Демографические показатели</t>
  </si>
  <si>
    <t>Сельское хозяйство</t>
  </si>
  <si>
    <t>Инвестиции</t>
  </si>
  <si>
    <t xml:space="preserve">Финансы </t>
  </si>
  <si>
    <t>Труд</t>
  </si>
  <si>
    <t>Потребительский рынок</t>
  </si>
  <si>
    <t>Общее число хозяйствующих субъектов</t>
  </si>
  <si>
    <t>в том числе количество крупных и средних предприятий</t>
  </si>
  <si>
    <t>Малое предпринимательство</t>
  </si>
  <si>
    <t>Развитие отраслей социальной сферы</t>
  </si>
  <si>
    <t>1. Количество организаций, зарегистрированных на территории поселения, всего</t>
  </si>
  <si>
    <t>1.1. количество организаций муниципальной формы собственности, всего</t>
  </si>
  <si>
    <t>в том числе крупных и средних</t>
  </si>
  <si>
    <t>Институциональная структура поселений</t>
  </si>
  <si>
    <t>Общеэкономические показатели</t>
  </si>
  <si>
    <t>Бюджет</t>
  </si>
  <si>
    <t>1. Доходы, всего</t>
  </si>
  <si>
    <t>тыс.рублей</t>
  </si>
  <si>
    <t>2. Расходы, всего</t>
  </si>
  <si>
    <t>Общегосударственные вопросы (функционирование местных администраций)</t>
  </si>
  <si>
    <t>Жилищно-коммунальное хозяйство</t>
  </si>
  <si>
    <t>Образование</t>
  </si>
  <si>
    <t>Здравоохранение и спорт</t>
  </si>
  <si>
    <t>3. Дефицит (-), профицит (+) бюджета</t>
  </si>
  <si>
    <t xml:space="preserve"> в том числе безвозмездные поступления  из вышестоящего бюджета</t>
  </si>
  <si>
    <t xml:space="preserve">   за счет средств местных бюджетов</t>
  </si>
  <si>
    <t xml:space="preserve">   индивидуальные жилые дома, построенные населением за свой счет и (или) с помощью кредитов</t>
  </si>
  <si>
    <t>2. Общая площадь жилищного фонда</t>
  </si>
  <si>
    <t>тыс.кв. м</t>
  </si>
  <si>
    <t xml:space="preserve">   общая площадь ветхого аварийного жилищного фонда</t>
  </si>
  <si>
    <t>чел.</t>
  </si>
  <si>
    <t xml:space="preserve">Среднегодовая численность работников органов местного самоуправления </t>
  </si>
  <si>
    <t>отчёт</t>
  </si>
  <si>
    <t>Продукция сельскохозяйственных организаций</t>
  </si>
  <si>
    <t xml:space="preserve">Жилищный фонд </t>
  </si>
  <si>
    <t>Н. В. Сергина</t>
  </si>
  <si>
    <t>Глава администрации                                                 Ахмановского сельского поселения</t>
  </si>
  <si>
    <t>Т. В. Рыкова</t>
  </si>
  <si>
    <t>Муниципальное образование: Ахмановское сельское поселение</t>
  </si>
  <si>
    <t xml:space="preserve">Прогноз социально-экономического развития  </t>
  </si>
  <si>
    <t>1.2. количество хозяйствующих субъектов</t>
  </si>
  <si>
    <t>Собственные средства предприятий</t>
  </si>
  <si>
    <t>тыс.руб.в ценах соответствующих лет</t>
  </si>
  <si>
    <t>Привлеченные средства</t>
  </si>
  <si>
    <t>ПРОЕКТ</t>
  </si>
  <si>
    <t>оценка</t>
  </si>
  <si>
    <t>Т.В.Рыкова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</si>
</sst>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"/>
    <numFmt numFmtId="166" formatCode="#,##0.000"/>
    <numFmt numFmtId="167" formatCode="0.0"/>
  </numFmts>
  <fonts count="17">
    <font>
      <sz val="10"/>
      <name val="Arial Cyr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9"/>
      <name val="Arial"/>
      <family val="2"/>
    </font>
    <font>
      <sz val="8"/>
      <name val="Arial"/>
      <family val="2"/>
    </font>
    <font>
      <sz val="8"/>
      <name val="@PMingLiU"/>
      <family val="1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 applyFill="1" applyProtection="1"/>
    <xf numFmtId="0" fontId="1" fillId="0" borderId="1" xfId="0" applyFont="1" applyFill="1" applyBorder="1" applyAlignment="1" applyProtection="1">
      <alignment horizontal="centerContinuous" vertical="center" wrapText="1"/>
    </xf>
    <xf numFmtId="0" fontId="1" fillId="0" borderId="1" xfId="0" applyFont="1" applyFill="1" applyBorder="1" applyAlignment="1" applyProtection="1">
      <alignment horizontal="centerContinuous" vertical="center"/>
    </xf>
    <xf numFmtId="0" fontId="1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top" wrapText="1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" xfId="0" applyFont="1" applyFill="1" applyBorder="1" applyAlignment="1" applyProtection="1">
      <alignment horizontal="centerContinuous" vertical="top"/>
    </xf>
    <xf numFmtId="0" fontId="1" fillId="0" borderId="1" xfId="0" applyFont="1" applyFill="1" applyBorder="1" applyAlignment="1" applyProtection="1">
      <alignment horizontal="centerContinuous" vertical="top" wrapText="1"/>
    </xf>
    <xf numFmtId="164" fontId="1" fillId="0" borderId="1" xfId="0" applyNumberFormat="1" applyFont="1" applyFill="1" applyBorder="1" applyAlignment="1" applyProtection="1">
      <alignment horizontal="right" vertical="top"/>
      <protection locked="0"/>
    </xf>
    <xf numFmtId="164" fontId="1" fillId="0" borderId="1" xfId="0" applyNumberFormat="1" applyFont="1" applyFill="1" applyBorder="1" applyAlignment="1" applyProtection="1">
      <alignment horizontal="center" vertical="top"/>
      <protection locked="0"/>
    </xf>
    <xf numFmtId="4" fontId="1" fillId="0" borderId="1" xfId="0" applyNumberFormat="1" applyFont="1" applyFill="1" applyBorder="1" applyAlignment="1" applyProtection="1">
      <alignment horizontal="center" vertical="top"/>
      <protection locked="0"/>
    </xf>
    <xf numFmtId="3" fontId="1" fillId="0" borderId="1" xfId="0" applyNumberFormat="1" applyFont="1" applyFill="1" applyBorder="1" applyAlignment="1" applyProtection="1">
      <alignment horizontal="center" vertical="top"/>
      <protection locked="0"/>
    </xf>
    <xf numFmtId="4" fontId="2" fillId="0" borderId="1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164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Font="1" applyFill="1" applyBorder="1" applyAlignment="1" applyProtection="1">
      <alignment horizontal="center" vertical="top"/>
    </xf>
    <xf numFmtId="164" fontId="1" fillId="2" borderId="1" xfId="0" applyNumberFormat="1" applyFont="1" applyFill="1" applyBorder="1" applyAlignment="1" applyProtection="1">
      <alignment horizontal="center" vertical="top"/>
      <protection locked="0"/>
    </xf>
    <xf numFmtId="0" fontId="6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11" fillId="0" borderId="0" xfId="0" applyFont="1" applyFill="1" applyBorder="1" applyProtection="1"/>
    <xf numFmtId="167" fontId="6" fillId="0" borderId="1" xfId="0" applyNumberFormat="1" applyFont="1" applyFill="1" applyBorder="1" applyAlignment="1">
      <alignment horizontal="center" vertical="top"/>
    </xf>
    <xf numFmtId="164" fontId="10" fillId="2" borderId="1" xfId="0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Alignment="1" applyProtection="1">
      <alignment horizontal="left" vertical="center" wrapText="1"/>
    </xf>
    <xf numFmtId="0" fontId="12" fillId="0" borderId="0" xfId="0" applyFont="1" applyFill="1" applyAlignment="1" applyProtection="1">
      <alignment horizontal="left" vertical="center"/>
    </xf>
    <xf numFmtId="0" fontId="15" fillId="0" borderId="0" xfId="0" applyFont="1" applyFill="1" applyProtection="1">
      <protection locked="0"/>
    </xf>
    <xf numFmtId="0" fontId="12" fillId="0" borderId="0" xfId="0" applyFont="1" applyFill="1" applyProtection="1"/>
    <xf numFmtId="0" fontId="12" fillId="0" borderId="0" xfId="0" applyFont="1" applyFill="1" applyBorder="1" applyProtection="1"/>
    <xf numFmtId="0" fontId="7" fillId="0" borderId="1" xfId="0" applyFont="1" applyFill="1" applyBorder="1" applyAlignment="1">
      <alignment horizontal="center"/>
    </xf>
    <xf numFmtId="0" fontId="0" fillId="0" borderId="1" xfId="0" applyFill="1" applyBorder="1"/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top"/>
      <protection locked="0"/>
    </xf>
    <xf numFmtId="0" fontId="10" fillId="3" borderId="1" xfId="0" applyFont="1" applyFill="1" applyBorder="1" applyAlignment="1">
      <alignment horizontal="center" vertical="top"/>
    </xf>
    <xf numFmtId="4" fontId="1" fillId="3" borderId="1" xfId="0" applyNumberFormat="1" applyFont="1" applyFill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center" vertical="top"/>
      <protection locked="0"/>
    </xf>
    <xf numFmtId="3" fontId="1" fillId="3" borderId="1" xfId="0" applyNumberFormat="1" applyFont="1" applyFill="1" applyBorder="1" applyAlignment="1" applyProtection="1">
      <alignment horizontal="center" vertical="top"/>
      <protection locked="0"/>
    </xf>
    <xf numFmtId="3" fontId="10" fillId="3" borderId="1" xfId="0" applyNumberFormat="1" applyFont="1" applyFill="1" applyBorder="1" applyAlignment="1" applyProtection="1">
      <alignment horizontal="center" vertical="top"/>
      <protection locked="0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center" vertical="center"/>
    </xf>
    <xf numFmtId="166" fontId="1" fillId="0" borderId="1" xfId="0" applyNumberFormat="1" applyFont="1" applyFill="1" applyBorder="1" applyAlignment="1" applyProtection="1">
      <alignment horizontal="center" vertical="top"/>
      <protection locked="0"/>
    </xf>
    <xf numFmtId="166" fontId="10" fillId="0" borderId="1" xfId="0" applyNumberFormat="1" applyFont="1" applyFill="1" applyBorder="1" applyAlignment="1" applyProtection="1">
      <alignment horizontal="center" vertical="top"/>
      <protection locked="0"/>
    </xf>
    <xf numFmtId="166" fontId="1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 applyProtection="1">
      <alignment horizontal="left" vertical="center" wrapText="1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top"/>
      <protection locked="0"/>
    </xf>
    <xf numFmtId="3" fontId="1" fillId="2" borderId="1" xfId="0" applyNumberFormat="1" applyFont="1" applyFill="1" applyBorder="1" applyAlignment="1" applyProtection="1">
      <alignment horizontal="center" vertical="top"/>
      <protection locked="0"/>
    </xf>
    <xf numFmtId="0" fontId="10" fillId="2" borderId="1" xfId="0" applyFont="1" applyFill="1" applyBorder="1" applyAlignment="1" applyProtection="1">
      <alignment horizontal="center" vertical="top"/>
    </xf>
    <xf numFmtId="167" fontId="10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horizontal="center" vertical="top"/>
    </xf>
    <xf numFmtId="3" fontId="10" fillId="0" borderId="1" xfId="0" applyNumberFormat="1" applyFont="1" applyFill="1" applyBorder="1" applyAlignment="1" applyProtection="1">
      <alignment horizontal="center" vertical="top"/>
    </xf>
    <xf numFmtId="0" fontId="5" fillId="0" borderId="1" xfId="0" applyFont="1" applyFill="1" applyBorder="1" applyAlignment="1" applyProtection="1">
      <alignment horizontal="left" vertical="top" wrapText="1"/>
    </xf>
    <xf numFmtId="2" fontId="1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top"/>
    </xf>
    <xf numFmtId="2" fontId="10" fillId="0" borderId="1" xfId="0" applyNumberFormat="1" applyFont="1" applyFill="1" applyBorder="1" applyAlignment="1" applyProtection="1">
      <alignment horizontal="center" vertical="top"/>
    </xf>
    <xf numFmtId="2" fontId="10" fillId="0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3" fontId="10" fillId="2" borderId="1" xfId="0" applyNumberFormat="1" applyFont="1" applyFill="1" applyBorder="1" applyAlignment="1" applyProtection="1">
      <alignment horizontal="center" vertical="top"/>
      <protection locked="0"/>
    </xf>
    <xf numFmtId="3" fontId="10" fillId="2" borderId="1" xfId="0" applyNumberFormat="1" applyFont="1" applyFill="1" applyBorder="1" applyAlignment="1">
      <alignment horizontal="center" vertical="top"/>
    </xf>
    <xf numFmtId="3" fontId="10" fillId="2" borderId="1" xfId="0" applyNumberFormat="1" applyFont="1" applyFill="1" applyBorder="1" applyAlignment="1" applyProtection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9" fillId="0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166" fontId="10" fillId="0" borderId="0" xfId="0" applyNumberFormat="1" applyFont="1" applyFill="1" applyBorder="1" applyAlignment="1" applyProtection="1">
      <alignment horizontal="center" vertical="top"/>
      <protection locked="0"/>
    </xf>
    <xf numFmtId="164" fontId="10" fillId="0" borderId="0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164" fontId="1" fillId="2" borderId="0" xfId="0" applyNumberFormat="1" applyFont="1" applyFill="1" applyBorder="1" applyAlignment="1" applyProtection="1">
      <alignment horizontal="center" vertical="top"/>
      <protection locked="0"/>
    </xf>
    <xf numFmtId="164" fontId="1" fillId="0" borderId="0" xfId="0" applyNumberFormat="1" applyFont="1" applyFill="1" applyBorder="1" applyAlignment="1" applyProtection="1">
      <alignment horizontal="center" vertical="top"/>
      <protection locked="0"/>
    </xf>
    <xf numFmtId="167" fontId="10" fillId="0" borderId="0" xfId="0" applyNumberFormat="1" applyFont="1" applyFill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center" vertical="top"/>
    </xf>
    <xf numFmtId="3" fontId="1" fillId="2" borderId="0" xfId="0" applyNumberFormat="1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>
      <alignment horizontal="center" vertical="top"/>
    </xf>
    <xf numFmtId="3" fontId="10" fillId="2" borderId="0" xfId="0" applyNumberFormat="1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center" vertical="top"/>
    </xf>
    <xf numFmtId="2" fontId="10" fillId="0" borderId="0" xfId="0" applyNumberFormat="1" applyFont="1" applyFill="1" applyBorder="1" applyAlignment="1" applyProtection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164" fontId="10" fillId="4" borderId="1" xfId="0" applyNumberFormat="1" applyFont="1" applyFill="1" applyBorder="1" applyAlignment="1" applyProtection="1">
      <alignment horizontal="center" vertical="top"/>
      <protection locked="0"/>
    </xf>
    <xf numFmtId="0" fontId="10" fillId="4" borderId="1" xfId="0" applyFont="1" applyFill="1" applyBorder="1" applyAlignment="1">
      <alignment horizontal="center" vertical="top"/>
    </xf>
    <xf numFmtId="3" fontId="10" fillId="4" borderId="1" xfId="0" applyNumberFormat="1" applyFont="1" applyFill="1" applyBorder="1" applyAlignment="1" applyProtection="1">
      <alignment horizontal="center" vertical="top"/>
      <protection locked="0"/>
    </xf>
    <xf numFmtId="164" fontId="1" fillId="4" borderId="1" xfId="0" applyNumberFormat="1" applyFont="1" applyFill="1" applyBorder="1" applyAlignment="1" applyProtection="1">
      <alignment horizontal="center" vertical="top"/>
      <protection locked="0"/>
    </xf>
    <xf numFmtId="167" fontId="10" fillId="4" borderId="1" xfId="0" applyNumberFormat="1" applyFont="1" applyFill="1" applyBorder="1" applyAlignment="1">
      <alignment horizontal="center" vertical="top"/>
    </xf>
    <xf numFmtId="3" fontId="10" fillId="4" borderId="1" xfId="0" applyNumberFormat="1" applyFont="1" applyFill="1" applyBorder="1" applyAlignment="1">
      <alignment horizontal="center" vertical="top"/>
    </xf>
    <xf numFmtId="3" fontId="10" fillId="4" borderId="1" xfId="0" applyNumberFormat="1" applyFont="1" applyFill="1" applyBorder="1" applyAlignment="1" applyProtection="1">
      <alignment horizontal="center" vertical="top"/>
    </xf>
    <xf numFmtId="0" fontId="10" fillId="4" borderId="1" xfId="0" applyFont="1" applyFill="1" applyBorder="1" applyAlignment="1" applyProtection="1">
      <alignment horizontal="center" vertical="top"/>
    </xf>
    <xf numFmtId="0" fontId="4" fillId="4" borderId="1" xfId="0" applyFont="1" applyFill="1" applyBorder="1" applyAlignment="1" applyProtection="1">
      <alignment horizontal="center" vertical="center" wrapText="1"/>
    </xf>
    <xf numFmtId="164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left" vertical="center" wrapText="1"/>
    </xf>
    <xf numFmtId="0" fontId="10" fillId="4" borderId="0" xfId="0" applyFont="1" applyFill="1" applyBorder="1" applyAlignment="1">
      <alignment horizontal="center" vertical="top"/>
    </xf>
    <xf numFmtId="167" fontId="6" fillId="4" borderId="0" xfId="0" applyNumberFormat="1" applyFont="1" applyFill="1" applyBorder="1" applyAlignment="1">
      <alignment horizontal="center" vertical="top"/>
    </xf>
    <xf numFmtId="4" fontId="2" fillId="4" borderId="0" xfId="0" applyNumberFormat="1" applyFont="1" applyFill="1" applyBorder="1" applyAlignment="1" applyProtection="1">
      <alignment horizontal="center" vertical="top"/>
      <protection locked="0"/>
    </xf>
    <xf numFmtId="2" fontId="10" fillId="4" borderId="1" xfId="0" applyNumberFormat="1" applyFont="1" applyFill="1" applyBorder="1" applyAlignment="1">
      <alignment horizontal="center" vertical="top"/>
    </xf>
    <xf numFmtId="3" fontId="1" fillId="4" borderId="1" xfId="0" applyNumberFormat="1" applyFont="1" applyFill="1" applyBorder="1" applyAlignment="1" applyProtection="1">
      <alignment horizontal="center" vertical="top"/>
      <protection locked="0"/>
    </xf>
    <xf numFmtId="166" fontId="10" fillId="4" borderId="1" xfId="0" applyNumberFormat="1" applyFont="1" applyFill="1" applyBorder="1" applyAlignment="1" applyProtection="1">
      <alignment horizontal="center" vertical="top"/>
      <protection locked="0"/>
    </xf>
    <xf numFmtId="2" fontId="10" fillId="4" borderId="3" xfId="0" applyNumberFormat="1" applyFont="1" applyFill="1" applyBorder="1" applyAlignment="1">
      <alignment horizontal="center" vertical="top"/>
    </xf>
    <xf numFmtId="167" fontId="6" fillId="4" borderId="1" xfId="0" applyNumberFormat="1" applyFont="1" applyFill="1" applyBorder="1" applyAlignment="1">
      <alignment horizontal="center" vertical="top"/>
    </xf>
    <xf numFmtId="4" fontId="2" fillId="4" borderId="1" xfId="0" applyNumberFormat="1" applyFont="1" applyFill="1" applyBorder="1" applyAlignment="1" applyProtection="1">
      <alignment horizontal="center" vertical="top"/>
      <protection locked="0"/>
    </xf>
    <xf numFmtId="2" fontId="10" fillId="4" borderId="1" xfId="0" applyNumberFormat="1" applyFont="1" applyFill="1" applyBorder="1" applyAlignment="1" applyProtection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164" fontId="1" fillId="5" borderId="1" xfId="0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Protection="1"/>
    <xf numFmtId="0" fontId="4" fillId="0" borderId="1" xfId="0" applyFont="1" applyFill="1" applyBorder="1" applyAlignment="1" applyProtection="1">
      <alignment horizontal="center" vertical="center" wrapText="1"/>
    </xf>
    <xf numFmtId="164" fontId="1" fillId="5" borderId="1" xfId="0" applyNumberFormat="1" applyFont="1" applyFill="1" applyBorder="1" applyAlignment="1" applyProtection="1">
      <alignment horizontal="center" vertical="center"/>
      <protection locked="0"/>
    </xf>
    <xf numFmtId="165" fontId="1" fillId="5" borderId="1" xfId="0" applyNumberFormat="1" applyFont="1" applyFill="1" applyBorder="1" applyAlignment="1" applyProtection="1">
      <alignment horizontal="center" vertical="top" wrapText="1"/>
    </xf>
    <xf numFmtId="167" fontId="1" fillId="5" borderId="1" xfId="0" applyNumberFormat="1" applyFont="1" applyFill="1" applyBorder="1" applyAlignment="1" applyProtection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top"/>
    </xf>
    <xf numFmtId="3" fontId="10" fillId="0" borderId="1" xfId="0" applyNumberFormat="1" applyFont="1" applyFill="1" applyBorder="1" applyAlignment="1" applyProtection="1">
      <alignment horizontal="center" vertical="top"/>
      <protection locked="0"/>
    </xf>
    <xf numFmtId="2" fontId="10" fillId="0" borderId="3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center"/>
    </xf>
    <xf numFmtId="49" fontId="14" fillId="0" borderId="0" xfId="0" applyNumberFormat="1" applyFont="1" applyFill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9"/>
  <sheetViews>
    <sheetView tabSelected="1" workbookViewId="0">
      <selection activeCell="P137" sqref="P137"/>
    </sheetView>
  </sheetViews>
  <sheetFormatPr defaultRowHeight="12.75"/>
  <cols>
    <col min="1" max="1" width="37" customWidth="1"/>
    <col min="2" max="2" width="14.85546875" customWidth="1"/>
    <col min="3" max="3" width="1.28515625" hidden="1" customWidth="1"/>
    <col min="4" max="4" width="1.7109375" hidden="1" customWidth="1"/>
    <col min="5" max="5" width="9.140625" hidden="1" customWidth="1"/>
    <col min="6" max="6" width="0.140625" hidden="1" customWidth="1"/>
    <col min="7" max="9" width="9.140625" hidden="1" customWidth="1"/>
    <col min="10" max="10" width="0.28515625" hidden="1" customWidth="1"/>
    <col min="11" max="11" width="9.140625" hidden="1" customWidth="1"/>
    <col min="12" max="12" width="10" hidden="1" customWidth="1"/>
  </cols>
  <sheetData>
    <row r="1" spans="1:19">
      <c r="A1" s="143" t="s">
        <v>118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9" ht="11.25" customHeight="1">
      <c r="A2" s="144" t="s">
        <v>113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9" ht="12.75" hidden="1" customHeight="1">
      <c r="A3" s="45"/>
      <c r="B3" s="46"/>
      <c r="C3" s="47"/>
      <c r="D3" s="47"/>
      <c r="E3" s="47"/>
      <c r="F3" s="47"/>
      <c r="G3" s="48"/>
      <c r="H3" s="48"/>
      <c r="I3" s="48"/>
      <c r="J3" s="48"/>
      <c r="K3" s="41"/>
    </row>
    <row r="4" spans="1:19" ht="15" customHeight="1">
      <c r="A4" s="145" t="s">
        <v>112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1:19" ht="1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9">
      <c r="A6" s="147" t="s">
        <v>0</v>
      </c>
      <c r="B6" s="142" t="s">
        <v>1</v>
      </c>
      <c r="C6" s="2" t="s">
        <v>2</v>
      </c>
      <c r="D6" s="2" t="s">
        <v>2</v>
      </c>
      <c r="E6" s="2" t="s">
        <v>106</v>
      </c>
      <c r="F6" s="2" t="s">
        <v>106</v>
      </c>
      <c r="G6" s="22" t="s">
        <v>106</v>
      </c>
      <c r="H6" s="22" t="s">
        <v>106</v>
      </c>
      <c r="I6" s="69" t="s">
        <v>106</v>
      </c>
      <c r="J6" s="69" t="s">
        <v>106</v>
      </c>
      <c r="K6" s="69" t="s">
        <v>106</v>
      </c>
      <c r="L6" s="69"/>
      <c r="M6" s="69" t="s">
        <v>2</v>
      </c>
      <c r="N6" s="69" t="s">
        <v>2</v>
      </c>
      <c r="O6" s="69" t="s">
        <v>119</v>
      </c>
      <c r="P6" s="69" t="s">
        <v>3</v>
      </c>
      <c r="Q6" s="69" t="s">
        <v>3</v>
      </c>
      <c r="R6" s="69" t="s">
        <v>3</v>
      </c>
      <c r="S6" s="91"/>
    </row>
    <row r="7" spans="1:19">
      <c r="A7" s="147"/>
      <c r="B7" s="142"/>
      <c r="C7" s="3">
        <v>2006</v>
      </c>
      <c r="D7" s="3">
        <v>2007</v>
      </c>
      <c r="E7" s="3">
        <v>2008</v>
      </c>
      <c r="F7" s="2">
        <v>2009</v>
      </c>
      <c r="G7" s="21">
        <v>2010</v>
      </c>
      <c r="H7" s="21">
        <v>2011</v>
      </c>
      <c r="I7" s="49">
        <v>2012</v>
      </c>
      <c r="J7" s="49">
        <v>2013</v>
      </c>
      <c r="K7" s="49">
        <v>2014</v>
      </c>
      <c r="L7" s="49"/>
      <c r="M7" s="49">
        <v>2016</v>
      </c>
      <c r="N7" s="49">
        <v>2017</v>
      </c>
      <c r="O7" s="49">
        <v>2018</v>
      </c>
      <c r="P7" s="49">
        <v>2019</v>
      </c>
      <c r="Q7" s="49">
        <v>2020</v>
      </c>
      <c r="R7" s="49">
        <v>2021</v>
      </c>
      <c r="S7" s="92"/>
    </row>
    <row r="8" spans="1:19">
      <c r="A8" s="6" t="s">
        <v>87</v>
      </c>
      <c r="B8" s="7"/>
      <c r="C8" s="8"/>
      <c r="D8" s="9"/>
      <c r="E8" s="9"/>
      <c r="F8" s="9"/>
      <c r="G8" s="20"/>
      <c r="H8" s="20"/>
      <c r="I8" s="50"/>
      <c r="J8" s="50"/>
      <c r="K8" s="50"/>
      <c r="L8" s="50"/>
      <c r="M8" s="50"/>
      <c r="N8" s="50"/>
      <c r="O8" s="50"/>
      <c r="P8" s="50"/>
      <c r="Q8" s="50"/>
      <c r="R8" s="50"/>
      <c r="S8" s="93"/>
    </row>
    <row r="9" spans="1:19" ht="33.75">
      <c r="A9" s="10" t="s">
        <v>84</v>
      </c>
      <c r="B9" s="11" t="s">
        <v>12</v>
      </c>
      <c r="C9" s="13">
        <v>8</v>
      </c>
      <c r="D9" s="13">
        <v>8</v>
      </c>
      <c r="E9" s="13">
        <v>9</v>
      </c>
      <c r="F9" s="36">
        <v>8</v>
      </c>
      <c r="G9" s="37">
        <v>10</v>
      </c>
      <c r="H9" s="37">
        <v>10</v>
      </c>
      <c r="I9" s="37">
        <v>10</v>
      </c>
      <c r="J9" s="37">
        <v>10</v>
      </c>
      <c r="K9" s="37">
        <v>7</v>
      </c>
      <c r="L9" s="110"/>
      <c r="M9" s="37">
        <v>7</v>
      </c>
      <c r="N9" s="37">
        <v>7</v>
      </c>
      <c r="O9" s="37">
        <v>7</v>
      </c>
      <c r="P9" s="37">
        <v>7</v>
      </c>
      <c r="Q9" s="37">
        <v>7</v>
      </c>
      <c r="R9" s="37">
        <v>7</v>
      </c>
      <c r="S9" s="94"/>
    </row>
    <row r="10" spans="1:19">
      <c r="A10" s="12" t="s">
        <v>60</v>
      </c>
      <c r="B10" s="11"/>
      <c r="C10" s="13"/>
      <c r="D10" s="13"/>
      <c r="E10" s="13"/>
      <c r="F10" s="13"/>
      <c r="G10" s="37"/>
      <c r="H10" s="37"/>
      <c r="I10" s="37"/>
      <c r="J10" s="37"/>
      <c r="K10" s="37"/>
      <c r="L10" s="110"/>
      <c r="M10" s="37"/>
      <c r="N10" s="37"/>
      <c r="O10" s="37"/>
      <c r="P10" s="37"/>
      <c r="Q10" s="37"/>
      <c r="R10" s="37"/>
      <c r="S10" s="94"/>
    </row>
    <row r="11" spans="1:19" ht="23.25" customHeight="1">
      <c r="A11" s="10" t="s">
        <v>85</v>
      </c>
      <c r="B11" s="5" t="s">
        <v>12</v>
      </c>
      <c r="C11" s="13">
        <v>4</v>
      </c>
      <c r="D11" s="13">
        <v>4</v>
      </c>
      <c r="E11" s="13">
        <v>3</v>
      </c>
      <c r="F11" s="13">
        <v>3</v>
      </c>
      <c r="G11" s="37">
        <v>4</v>
      </c>
      <c r="H11" s="37">
        <v>4</v>
      </c>
      <c r="I11" s="37">
        <v>4</v>
      </c>
      <c r="J11" s="37">
        <v>4</v>
      </c>
      <c r="K11" s="37">
        <v>4</v>
      </c>
      <c r="L11" s="110"/>
      <c r="M11" s="37">
        <v>4</v>
      </c>
      <c r="N11" s="37">
        <v>4</v>
      </c>
      <c r="O11" s="37">
        <v>4</v>
      </c>
      <c r="P11" s="37">
        <v>4</v>
      </c>
      <c r="Q11" s="37">
        <v>4</v>
      </c>
      <c r="R11" s="37">
        <v>4</v>
      </c>
      <c r="S11" s="94"/>
    </row>
    <row r="12" spans="1:19" hidden="1">
      <c r="A12" s="12"/>
      <c r="B12" s="5"/>
      <c r="C12" s="51"/>
      <c r="D12" s="36"/>
      <c r="E12" s="36"/>
      <c r="F12" s="36"/>
      <c r="G12" s="37"/>
      <c r="H12" s="37"/>
      <c r="I12" s="54"/>
      <c r="J12" s="54"/>
      <c r="K12" s="87"/>
      <c r="L12" s="110"/>
      <c r="M12" s="37"/>
      <c r="N12" s="37"/>
      <c r="O12" s="37"/>
      <c r="P12" s="37"/>
      <c r="Q12" s="37"/>
      <c r="R12" s="37"/>
      <c r="S12" s="95"/>
    </row>
    <row r="13" spans="1:19">
      <c r="A13" s="10" t="s">
        <v>114</v>
      </c>
      <c r="B13" s="5" t="s">
        <v>12</v>
      </c>
      <c r="C13" s="52">
        <f>C21</f>
        <v>2</v>
      </c>
      <c r="D13" s="38">
        <f t="shared" ref="D13:F14" si="0">D21</f>
        <v>2</v>
      </c>
      <c r="E13" s="38">
        <f t="shared" si="0"/>
        <v>3</v>
      </c>
      <c r="F13" s="38">
        <v>4</v>
      </c>
      <c r="G13" s="37">
        <v>5</v>
      </c>
      <c r="H13" s="37">
        <v>5</v>
      </c>
      <c r="I13" s="37">
        <v>4</v>
      </c>
      <c r="J13" s="37">
        <v>4</v>
      </c>
      <c r="K13" s="37">
        <v>3</v>
      </c>
      <c r="L13" s="110"/>
      <c r="M13" s="37">
        <v>3</v>
      </c>
      <c r="N13" s="37">
        <v>3</v>
      </c>
      <c r="O13" s="37">
        <v>3</v>
      </c>
      <c r="P13" s="37">
        <v>3</v>
      </c>
      <c r="Q13" s="37">
        <v>3</v>
      </c>
      <c r="R13" s="37">
        <v>3</v>
      </c>
      <c r="S13" s="94"/>
    </row>
    <row r="14" spans="1:19" ht="11.25" customHeight="1">
      <c r="A14" s="12" t="s">
        <v>86</v>
      </c>
      <c r="B14" s="5" t="s">
        <v>12</v>
      </c>
      <c r="C14" s="52">
        <f>C22</f>
        <v>2</v>
      </c>
      <c r="D14" s="38">
        <f t="shared" si="0"/>
        <v>1</v>
      </c>
      <c r="E14" s="38">
        <f t="shared" si="0"/>
        <v>1</v>
      </c>
      <c r="F14" s="38">
        <f t="shared" si="0"/>
        <v>1</v>
      </c>
      <c r="G14" s="37">
        <v>2</v>
      </c>
      <c r="H14" s="37">
        <v>2</v>
      </c>
      <c r="I14" s="37">
        <v>2</v>
      </c>
      <c r="J14" s="37">
        <v>2</v>
      </c>
      <c r="K14" s="37">
        <v>2</v>
      </c>
      <c r="L14" s="110"/>
      <c r="M14" s="37">
        <v>2</v>
      </c>
      <c r="N14" s="37">
        <v>2</v>
      </c>
      <c r="O14" s="37">
        <v>2</v>
      </c>
      <c r="P14" s="37">
        <v>2</v>
      </c>
      <c r="Q14" s="37">
        <v>2</v>
      </c>
      <c r="R14" s="37">
        <v>2</v>
      </c>
      <c r="S14" s="94"/>
    </row>
    <row r="15" spans="1:19" hidden="1">
      <c r="A15" s="4"/>
      <c r="B15" s="5"/>
      <c r="C15" s="3"/>
      <c r="D15" s="25"/>
      <c r="E15" s="25"/>
      <c r="F15" s="26"/>
      <c r="G15" s="37"/>
      <c r="H15" s="37"/>
      <c r="I15" s="37"/>
      <c r="J15" s="37"/>
      <c r="K15" s="87"/>
      <c r="L15" s="110"/>
      <c r="M15" s="37"/>
      <c r="N15" s="37"/>
      <c r="O15" s="37"/>
      <c r="P15" s="37"/>
      <c r="Q15" s="37"/>
      <c r="R15" s="37"/>
      <c r="S15" s="95"/>
    </row>
    <row r="16" spans="1:19">
      <c r="A16" s="6" t="s">
        <v>74</v>
      </c>
      <c r="B16" s="5"/>
      <c r="C16" s="19"/>
      <c r="D16" s="27"/>
      <c r="E16" s="27"/>
      <c r="F16" s="27"/>
      <c r="G16" s="37"/>
      <c r="H16" s="37"/>
      <c r="I16" s="37"/>
      <c r="J16" s="37"/>
      <c r="K16" s="37"/>
      <c r="L16" s="110"/>
      <c r="M16" s="37"/>
      <c r="N16" s="37"/>
      <c r="O16" s="37"/>
      <c r="P16" s="37"/>
      <c r="Q16" s="37"/>
      <c r="R16" s="37"/>
      <c r="S16" s="94"/>
    </row>
    <row r="17" spans="1:19">
      <c r="A17" s="148" t="s">
        <v>6</v>
      </c>
      <c r="B17" s="5" t="s">
        <v>7</v>
      </c>
      <c r="C17" s="16">
        <v>0.88</v>
      </c>
      <c r="D17" s="66">
        <f>(D19+C19)/2</f>
        <v>0.86149999999999993</v>
      </c>
      <c r="E17" s="66">
        <f>(E19+D19)/2</f>
        <v>0.83199999999999996</v>
      </c>
      <c r="F17" s="66">
        <f>(F19+E19)/2</f>
        <v>0.81400000000000006</v>
      </c>
      <c r="G17" s="67">
        <v>1.175</v>
      </c>
      <c r="H17" s="67">
        <f t="shared" ref="H17:P17" si="1">SUM((G19+H19)/2)</f>
        <v>1.1200000000000001</v>
      </c>
      <c r="I17" s="67">
        <f t="shared" si="1"/>
        <v>1.0590000000000002</v>
      </c>
      <c r="J17" s="67">
        <f t="shared" si="1"/>
        <v>1.014</v>
      </c>
      <c r="K17" s="67">
        <f t="shared" si="1"/>
        <v>0.97399999999999998</v>
      </c>
      <c r="L17" s="127"/>
      <c r="M17" s="67">
        <v>0.90700000000000003</v>
      </c>
      <c r="N17" s="67">
        <f t="shared" si="1"/>
        <v>0.86499999999999999</v>
      </c>
      <c r="O17" s="67">
        <f t="shared" si="1"/>
        <v>0.8155</v>
      </c>
      <c r="P17" s="67">
        <f t="shared" si="1"/>
        <v>0.77750000000000008</v>
      </c>
      <c r="Q17" s="67">
        <f>SUM((P19+Q19)/2)</f>
        <v>0.74299999999999999</v>
      </c>
      <c r="R17" s="67">
        <f>SUM((Q19+R19)/2)</f>
        <v>0.71049999999999991</v>
      </c>
      <c r="S17" s="96"/>
    </row>
    <row r="18" spans="1:19" ht="17.25" customHeight="1">
      <c r="A18" s="148"/>
      <c r="B18" s="5" t="s">
        <v>8</v>
      </c>
      <c r="C18" s="15">
        <v>98.9</v>
      </c>
      <c r="D18" s="28">
        <f t="shared" ref="D18:P18" si="2">D17/C17*100</f>
        <v>97.897727272727266</v>
      </c>
      <c r="E18" s="28">
        <f t="shared" si="2"/>
        <v>96.575739988392343</v>
      </c>
      <c r="F18" s="28">
        <f t="shared" si="2"/>
        <v>97.836538461538467</v>
      </c>
      <c r="G18" s="33">
        <f t="shared" si="2"/>
        <v>144.34889434889436</v>
      </c>
      <c r="H18" s="33">
        <f t="shared" si="2"/>
        <v>95.319148936170222</v>
      </c>
      <c r="I18" s="33">
        <f t="shared" si="2"/>
        <v>94.553571428571431</v>
      </c>
      <c r="J18" s="33">
        <f t="shared" si="2"/>
        <v>95.750708215297436</v>
      </c>
      <c r="K18" s="33">
        <f t="shared" si="2"/>
        <v>96.055226824457591</v>
      </c>
      <c r="L18" s="111"/>
      <c r="M18" s="33">
        <v>96.6</v>
      </c>
      <c r="N18" s="33">
        <f t="shared" si="2"/>
        <v>95.369349503858871</v>
      </c>
      <c r="O18" s="33">
        <f t="shared" si="2"/>
        <v>94.27745664739885</v>
      </c>
      <c r="P18" s="33">
        <f t="shared" si="2"/>
        <v>95.340282035561017</v>
      </c>
      <c r="Q18" s="33">
        <f>Q17/P17*100</f>
        <v>95.56270096463021</v>
      </c>
      <c r="R18" s="33">
        <f>R17/Q17*100</f>
        <v>95.62584118438761</v>
      </c>
      <c r="S18" s="97"/>
    </row>
    <row r="19" spans="1:19" ht="22.5">
      <c r="A19" s="10" t="s">
        <v>29</v>
      </c>
      <c r="B19" s="5" t="s">
        <v>30</v>
      </c>
      <c r="C19" s="68">
        <v>0.88</v>
      </c>
      <c r="D19" s="66">
        <v>0.84299999999999997</v>
      </c>
      <c r="E19" s="66">
        <v>0.82099999999999995</v>
      </c>
      <c r="F19" s="66">
        <v>0.80700000000000005</v>
      </c>
      <c r="G19" s="39">
        <v>1.1519999999999999</v>
      </c>
      <c r="H19" s="39">
        <v>1.0880000000000001</v>
      </c>
      <c r="I19" s="39">
        <v>1.03</v>
      </c>
      <c r="J19" s="39">
        <v>0.998</v>
      </c>
      <c r="K19" s="39">
        <v>0.95</v>
      </c>
      <c r="L19" s="112"/>
      <c r="M19" s="39">
        <v>0.88600000000000001</v>
      </c>
      <c r="N19" s="39">
        <v>0.84399999999999997</v>
      </c>
      <c r="O19" s="39">
        <v>0.78700000000000003</v>
      </c>
      <c r="P19" s="139">
        <v>0.76800000000000002</v>
      </c>
      <c r="Q19" s="139">
        <v>0.71799999999999997</v>
      </c>
      <c r="R19" s="139">
        <v>0.70299999999999996</v>
      </c>
      <c r="S19" s="98"/>
    </row>
    <row r="20" spans="1:19">
      <c r="A20" s="6" t="s">
        <v>88</v>
      </c>
      <c r="B20" s="5"/>
      <c r="C20" s="15"/>
      <c r="D20" s="28"/>
      <c r="E20" s="28"/>
      <c r="F20" s="28"/>
      <c r="G20" s="39"/>
      <c r="H20" s="39"/>
      <c r="I20" s="39"/>
      <c r="J20" s="39"/>
      <c r="K20" s="39"/>
      <c r="L20" s="112"/>
      <c r="M20" s="112"/>
      <c r="N20" s="112"/>
      <c r="O20" s="112"/>
      <c r="P20" s="112"/>
      <c r="Q20" s="112"/>
      <c r="R20" s="112"/>
      <c r="S20" s="98"/>
    </row>
    <row r="21" spans="1:19">
      <c r="A21" s="10" t="s">
        <v>80</v>
      </c>
      <c r="B21" s="11" t="s">
        <v>12</v>
      </c>
      <c r="C21" s="15">
        <v>2</v>
      </c>
      <c r="D21" s="28">
        <v>2</v>
      </c>
      <c r="E21" s="28">
        <v>3</v>
      </c>
      <c r="F21" s="28">
        <v>4</v>
      </c>
      <c r="G21" s="39">
        <v>5</v>
      </c>
      <c r="H21" s="39">
        <v>4</v>
      </c>
      <c r="I21" s="39">
        <v>4</v>
      </c>
      <c r="J21" s="39">
        <v>4</v>
      </c>
      <c r="K21" s="39">
        <v>3</v>
      </c>
      <c r="L21" s="112"/>
      <c r="M21" s="112">
        <v>3</v>
      </c>
      <c r="N21" s="112">
        <v>3</v>
      </c>
      <c r="O21" s="112">
        <v>3</v>
      </c>
      <c r="P21" s="112">
        <v>3</v>
      </c>
      <c r="Q21" s="112">
        <v>3</v>
      </c>
      <c r="R21" s="112">
        <v>3</v>
      </c>
      <c r="S21" s="98"/>
    </row>
    <row r="22" spans="1:19" ht="22.5">
      <c r="A22" s="12" t="s">
        <v>81</v>
      </c>
      <c r="B22" s="11" t="s">
        <v>12</v>
      </c>
      <c r="C22" s="15">
        <v>2</v>
      </c>
      <c r="D22" s="28">
        <v>1</v>
      </c>
      <c r="E22" s="28">
        <v>1</v>
      </c>
      <c r="F22" s="28">
        <v>1</v>
      </c>
      <c r="G22" s="39">
        <v>2</v>
      </c>
      <c r="H22" s="39">
        <v>2</v>
      </c>
      <c r="I22" s="39">
        <v>2</v>
      </c>
      <c r="J22" s="39">
        <v>2</v>
      </c>
      <c r="K22" s="39">
        <v>2</v>
      </c>
      <c r="L22" s="112"/>
      <c r="M22" s="112">
        <v>2</v>
      </c>
      <c r="N22" s="112">
        <v>2</v>
      </c>
      <c r="O22" s="112">
        <v>2</v>
      </c>
      <c r="P22" s="112">
        <v>2</v>
      </c>
      <c r="Q22" s="112">
        <v>2</v>
      </c>
      <c r="R22" s="112">
        <v>2</v>
      </c>
      <c r="S22" s="98"/>
    </row>
    <row r="23" spans="1:19" ht="19.5">
      <c r="A23" s="146" t="s">
        <v>66</v>
      </c>
      <c r="B23" s="5" t="s">
        <v>4</v>
      </c>
      <c r="C23" s="15">
        <v>27494</v>
      </c>
      <c r="D23" s="28">
        <v>30939</v>
      </c>
      <c r="E23" s="28">
        <v>32246</v>
      </c>
      <c r="F23" s="28">
        <v>38050</v>
      </c>
      <c r="G23" s="39">
        <v>74706</v>
      </c>
      <c r="H23" s="39">
        <v>82975</v>
      </c>
      <c r="I23" s="39">
        <v>116249</v>
      </c>
      <c r="J23" s="39">
        <v>97630</v>
      </c>
      <c r="K23" s="39">
        <v>133200</v>
      </c>
      <c r="L23" s="112"/>
      <c r="M23" s="39">
        <v>160611</v>
      </c>
      <c r="N23" s="39">
        <v>156886</v>
      </c>
      <c r="O23" s="39">
        <v>181671</v>
      </c>
      <c r="P23" s="39">
        <v>184095</v>
      </c>
      <c r="Q23" s="39">
        <v>190524</v>
      </c>
      <c r="R23" s="39">
        <v>197244</v>
      </c>
      <c r="S23" s="98"/>
    </row>
    <row r="24" spans="1:19" ht="19.5">
      <c r="A24" s="146"/>
      <c r="B24" s="5" t="s">
        <v>5</v>
      </c>
      <c r="C24" s="15">
        <v>107.2</v>
      </c>
      <c r="D24" s="28">
        <f t="shared" ref="D24:J24" si="3">D23/C23*100</f>
        <v>112.53000654688296</v>
      </c>
      <c r="E24" s="28">
        <f t="shared" si="3"/>
        <v>104.22444164323346</v>
      </c>
      <c r="F24" s="28">
        <f t="shared" si="3"/>
        <v>117.99913167524653</v>
      </c>
      <c r="G24" s="33">
        <f t="shared" si="3"/>
        <v>196.33639947437581</v>
      </c>
      <c r="H24" s="33">
        <f t="shared" si="3"/>
        <v>111.0687227264209</v>
      </c>
      <c r="I24" s="33">
        <f t="shared" si="3"/>
        <v>140.10123531184092</v>
      </c>
      <c r="J24" s="33">
        <f t="shared" si="3"/>
        <v>83.983518137790441</v>
      </c>
      <c r="K24" s="33">
        <f t="shared" ref="K24:P24" si="4">K23/J23*100</f>
        <v>136.43347331762777</v>
      </c>
      <c r="L24" s="111"/>
      <c r="M24" s="33">
        <v>108.1</v>
      </c>
      <c r="N24" s="33">
        <f t="shared" si="4"/>
        <v>97.680731705798479</v>
      </c>
      <c r="O24" s="33">
        <f t="shared" si="4"/>
        <v>115.79809543235216</v>
      </c>
      <c r="P24" s="33">
        <f t="shared" si="4"/>
        <v>101.33428009974075</v>
      </c>
      <c r="Q24" s="33">
        <f>Q23/P23*100</f>
        <v>103.49221869143648</v>
      </c>
      <c r="R24" s="33">
        <f>R23/Q23*100</f>
        <v>103.52711469421176</v>
      </c>
      <c r="S24" s="97"/>
    </row>
    <row r="25" spans="1:19" ht="19.5">
      <c r="A25" s="146" t="s">
        <v>65</v>
      </c>
      <c r="B25" s="5" t="s">
        <v>4</v>
      </c>
      <c r="C25" s="15">
        <v>27494</v>
      </c>
      <c r="D25" s="28">
        <v>27402</v>
      </c>
      <c r="E25" s="28">
        <v>27961</v>
      </c>
      <c r="F25" s="28">
        <v>33120</v>
      </c>
      <c r="G25" s="39">
        <v>67980</v>
      </c>
      <c r="H25" s="39">
        <v>69602</v>
      </c>
      <c r="I25" s="39">
        <v>96304</v>
      </c>
      <c r="J25" s="39">
        <v>83804</v>
      </c>
      <c r="K25" s="39">
        <v>113900</v>
      </c>
      <c r="L25" s="112"/>
      <c r="M25" s="39">
        <v>145678</v>
      </c>
      <c r="N25" s="39">
        <v>144132</v>
      </c>
      <c r="O25" s="39">
        <v>168101</v>
      </c>
      <c r="P25" s="39">
        <v>170104</v>
      </c>
      <c r="Q25" s="39">
        <v>176114</v>
      </c>
      <c r="R25" s="39">
        <v>182401</v>
      </c>
      <c r="S25" s="98"/>
    </row>
    <row r="26" spans="1:19" ht="19.5">
      <c r="A26" s="146"/>
      <c r="B26" s="5" t="s">
        <v>5</v>
      </c>
      <c r="C26" s="15">
        <v>107.2</v>
      </c>
      <c r="D26" s="28">
        <f t="shared" ref="D26:P26" si="5">D25/C25*100</f>
        <v>99.665381537790068</v>
      </c>
      <c r="E26" s="28">
        <f t="shared" si="5"/>
        <v>102.03999708050506</v>
      </c>
      <c r="F26" s="28">
        <f t="shared" si="5"/>
        <v>118.45069918815494</v>
      </c>
      <c r="G26" s="33">
        <f t="shared" si="5"/>
        <v>205.25362318840581</v>
      </c>
      <c r="H26" s="33">
        <f t="shared" si="5"/>
        <v>102.38599588114153</v>
      </c>
      <c r="I26" s="33">
        <f t="shared" si="5"/>
        <v>138.3638401195368</v>
      </c>
      <c r="J26" s="33">
        <f t="shared" si="5"/>
        <v>87.020269147698954</v>
      </c>
      <c r="K26" s="33">
        <f t="shared" si="5"/>
        <v>135.91236695145815</v>
      </c>
      <c r="L26" s="111"/>
      <c r="M26" s="33">
        <v>117.2</v>
      </c>
      <c r="N26" s="33">
        <f t="shared" si="5"/>
        <v>98.938755337113363</v>
      </c>
      <c r="O26" s="33">
        <f t="shared" si="5"/>
        <v>116.62989481863848</v>
      </c>
      <c r="P26" s="33">
        <f t="shared" si="5"/>
        <v>101.19154555891994</v>
      </c>
      <c r="Q26" s="33">
        <f>Q25/P25*100</f>
        <v>103.53313267177727</v>
      </c>
      <c r="R26" s="33">
        <f>R25/Q25*100</f>
        <v>103.56984680377484</v>
      </c>
      <c r="S26" s="97"/>
    </row>
    <row r="27" spans="1:19" ht="11.25" hidden="1" customHeight="1">
      <c r="A27" s="56" t="s">
        <v>75</v>
      </c>
      <c r="B27" s="55"/>
      <c r="C27" s="57"/>
      <c r="D27" s="58"/>
      <c r="E27" s="58"/>
      <c r="F27" s="58"/>
      <c r="G27" s="59"/>
      <c r="H27" s="59"/>
      <c r="I27" s="59"/>
      <c r="J27" s="59"/>
      <c r="K27" s="72"/>
      <c r="L27" s="112"/>
      <c r="M27" s="39"/>
      <c r="N27" s="39"/>
      <c r="O27" s="39"/>
      <c r="P27" s="39"/>
      <c r="Q27" s="39"/>
      <c r="R27" s="39"/>
      <c r="S27" s="99"/>
    </row>
    <row r="28" spans="1:19" hidden="1">
      <c r="A28" s="149"/>
      <c r="B28" s="55"/>
      <c r="C28" s="60"/>
      <c r="D28" s="61"/>
      <c r="E28" s="62"/>
      <c r="F28" s="62"/>
      <c r="G28" s="63"/>
      <c r="H28" s="63"/>
      <c r="I28" s="63"/>
      <c r="J28" s="63"/>
      <c r="K28" s="88"/>
      <c r="L28" s="113"/>
      <c r="M28" s="140"/>
      <c r="N28" s="140"/>
      <c r="O28" s="140"/>
      <c r="P28" s="140"/>
      <c r="Q28" s="140"/>
      <c r="R28" s="140"/>
      <c r="S28" s="100"/>
    </row>
    <row r="29" spans="1:19" hidden="1">
      <c r="A29" s="149"/>
      <c r="B29" s="55"/>
      <c r="C29" s="57"/>
      <c r="D29" s="58"/>
      <c r="E29" s="58"/>
      <c r="F29" s="58"/>
      <c r="G29" s="59"/>
      <c r="H29" s="59"/>
      <c r="I29" s="59"/>
      <c r="J29" s="59"/>
      <c r="K29" s="72"/>
      <c r="L29" s="112"/>
      <c r="M29" s="39"/>
      <c r="N29" s="39"/>
      <c r="O29" s="39"/>
      <c r="P29" s="39"/>
      <c r="Q29" s="39"/>
      <c r="R29" s="39"/>
      <c r="S29" s="99"/>
    </row>
    <row r="30" spans="1:19" hidden="1">
      <c r="A30" s="53"/>
      <c r="B30" s="55"/>
      <c r="C30" s="57"/>
      <c r="D30" s="58"/>
      <c r="E30" s="58"/>
      <c r="F30" s="58"/>
      <c r="G30" s="59"/>
      <c r="H30" s="59"/>
      <c r="I30" s="59"/>
      <c r="J30" s="59"/>
      <c r="K30" s="72"/>
      <c r="L30" s="112"/>
      <c r="M30" s="39"/>
      <c r="N30" s="39"/>
      <c r="O30" s="39"/>
      <c r="P30" s="39"/>
      <c r="Q30" s="39"/>
      <c r="R30" s="39"/>
      <c r="S30" s="99"/>
    </row>
    <row r="31" spans="1:19" ht="19.5" hidden="1">
      <c r="A31" s="149" t="s">
        <v>107</v>
      </c>
      <c r="B31" s="55" t="s">
        <v>4</v>
      </c>
      <c r="C31" s="60">
        <v>40800</v>
      </c>
      <c r="D31" s="61">
        <v>45500</v>
      </c>
      <c r="E31" s="61">
        <v>31984</v>
      </c>
      <c r="F31" s="62">
        <v>38050</v>
      </c>
      <c r="G31" s="63">
        <v>67980</v>
      </c>
      <c r="H31" s="63"/>
      <c r="I31" s="63"/>
      <c r="J31" s="63"/>
      <c r="K31" s="88"/>
      <c r="L31" s="113"/>
      <c r="M31" s="140"/>
      <c r="N31" s="140"/>
      <c r="O31" s="140"/>
      <c r="P31" s="140"/>
      <c r="Q31" s="140"/>
      <c r="R31" s="140"/>
      <c r="S31" s="100"/>
    </row>
    <row r="32" spans="1:19" ht="29.25" hidden="1">
      <c r="A32" s="149"/>
      <c r="B32" s="55" t="s">
        <v>9</v>
      </c>
      <c r="C32" s="57">
        <v>100.2</v>
      </c>
      <c r="D32" s="58">
        <v>94.8</v>
      </c>
      <c r="E32" s="58">
        <f>E31/D31/1.1*100</f>
        <v>63.904095904095904</v>
      </c>
      <c r="F32" s="58">
        <f>F31/E31/1.1*100</f>
        <v>108.15066624221201</v>
      </c>
      <c r="G32" s="58">
        <f>G31/F31/1.093*100</f>
        <v>163.45805886942713</v>
      </c>
      <c r="H32" s="58"/>
      <c r="I32" s="58"/>
      <c r="J32" s="58"/>
      <c r="K32" s="35"/>
      <c r="L32" s="114"/>
      <c r="M32" s="28"/>
      <c r="N32" s="28"/>
      <c r="O32" s="28"/>
      <c r="P32" s="28"/>
      <c r="Q32" s="28"/>
      <c r="R32" s="28"/>
      <c r="S32" s="101"/>
    </row>
    <row r="33" spans="1:19" ht="28.5" hidden="1" customHeight="1">
      <c r="A33" s="53" t="s">
        <v>71</v>
      </c>
      <c r="B33" s="55" t="s">
        <v>4</v>
      </c>
      <c r="C33" s="57">
        <v>27267</v>
      </c>
      <c r="D33" s="58">
        <v>30939</v>
      </c>
      <c r="E33" s="58">
        <v>31122</v>
      </c>
      <c r="F33" s="58">
        <v>33000</v>
      </c>
      <c r="G33" s="59">
        <v>66760</v>
      </c>
      <c r="H33" s="59">
        <v>63371</v>
      </c>
      <c r="I33" s="59">
        <v>64900</v>
      </c>
      <c r="J33" s="59"/>
      <c r="K33" s="72"/>
      <c r="L33" s="112"/>
      <c r="M33" s="39"/>
      <c r="N33" s="39"/>
      <c r="O33" s="39"/>
      <c r="P33" s="39"/>
      <c r="Q33" s="39"/>
      <c r="R33" s="39"/>
      <c r="S33" s="99"/>
    </row>
    <row r="34" spans="1:19" hidden="1">
      <c r="A34" s="56" t="s">
        <v>82</v>
      </c>
      <c r="B34" s="55"/>
      <c r="C34" s="57"/>
      <c r="D34" s="58"/>
      <c r="E34" s="58"/>
      <c r="F34" s="58"/>
      <c r="G34" s="59"/>
      <c r="H34" s="59"/>
      <c r="I34" s="59"/>
      <c r="J34" s="59"/>
      <c r="K34" s="72"/>
      <c r="L34" s="112"/>
      <c r="M34" s="39"/>
      <c r="N34" s="39"/>
      <c r="O34" s="39"/>
      <c r="P34" s="39"/>
      <c r="Q34" s="39"/>
      <c r="R34" s="39"/>
      <c r="S34" s="99"/>
    </row>
    <row r="35" spans="1:19" ht="22.5" hidden="1">
      <c r="A35" s="53" t="s">
        <v>10</v>
      </c>
      <c r="B35" s="55" t="s">
        <v>11</v>
      </c>
      <c r="C35" s="64">
        <v>0</v>
      </c>
      <c r="D35" s="62">
        <v>1</v>
      </c>
      <c r="E35" s="62">
        <v>2</v>
      </c>
      <c r="F35" s="62">
        <v>3</v>
      </c>
      <c r="G35" s="59">
        <v>3</v>
      </c>
      <c r="H35" s="59">
        <v>3</v>
      </c>
      <c r="I35" s="59">
        <v>3</v>
      </c>
      <c r="J35" s="59">
        <v>3</v>
      </c>
      <c r="K35" s="72">
        <v>3</v>
      </c>
      <c r="L35" s="112"/>
      <c r="M35" s="39">
        <v>3</v>
      </c>
      <c r="N35" s="39">
        <v>3</v>
      </c>
      <c r="O35" s="39">
        <v>3</v>
      </c>
      <c r="P35" s="39">
        <v>3</v>
      </c>
      <c r="Q35" s="39">
        <v>3</v>
      </c>
      <c r="R35" s="39">
        <v>3</v>
      </c>
      <c r="S35" s="99"/>
    </row>
    <row r="36" spans="1:19" ht="33.75" hidden="1">
      <c r="A36" s="53" t="s">
        <v>67</v>
      </c>
      <c r="B36" s="55" t="s">
        <v>20</v>
      </c>
      <c r="C36" s="57">
        <v>0</v>
      </c>
      <c r="D36" s="58">
        <v>50</v>
      </c>
      <c r="E36" s="58">
        <v>50</v>
      </c>
      <c r="F36" s="62">
        <v>50</v>
      </c>
      <c r="G36" s="59">
        <v>25</v>
      </c>
      <c r="H36" s="59">
        <v>25</v>
      </c>
      <c r="I36" s="59">
        <v>25</v>
      </c>
      <c r="J36" s="59">
        <v>25</v>
      </c>
      <c r="K36" s="72">
        <v>25</v>
      </c>
      <c r="L36" s="112"/>
      <c r="M36" s="39">
        <v>25</v>
      </c>
      <c r="N36" s="39">
        <v>25</v>
      </c>
      <c r="O36" s="39">
        <v>25</v>
      </c>
      <c r="P36" s="39">
        <v>25</v>
      </c>
      <c r="Q36" s="39">
        <v>25</v>
      </c>
      <c r="R36" s="39">
        <v>25</v>
      </c>
      <c r="S36" s="99"/>
    </row>
    <row r="37" spans="1:19">
      <c r="A37" s="6" t="s">
        <v>76</v>
      </c>
      <c r="B37" s="135"/>
      <c r="C37" s="136"/>
      <c r="D37" s="133"/>
      <c r="E37" s="133"/>
      <c r="F37" s="133"/>
      <c r="G37" s="132"/>
      <c r="H37" s="132"/>
      <c r="I37" s="132"/>
      <c r="J37" s="132"/>
      <c r="K37" s="132"/>
      <c r="L37" s="132"/>
      <c r="M37" s="39"/>
      <c r="N37" s="39"/>
      <c r="O37" s="39"/>
      <c r="P37" s="39"/>
      <c r="Q37" s="39"/>
      <c r="R37" s="39"/>
      <c r="S37" s="98"/>
    </row>
    <row r="38" spans="1:19" ht="21.75" customHeight="1">
      <c r="A38" s="148" t="s">
        <v>13</v>
      </c>
      <c r="B38" s="135" t="s">
        <v>4</v>
      </c>
      <c r="C38" s="136">
        <v>11524</v>
      </c>
      <c r="D38" s="133">
        <v>4221</v>
      </c>
      <c r="E38" s="133">
        <f>E43+E44</f>
        <v>4862</v>
      </c>
      <c r="F38" s="133">
        <f>F43+F44</f>
        <v>5783</v>
      </c>
      <c r="G38" s="133">
        <v>15343</v>
      </c>
      <c r="H38" s="133">
        <v>29904</v>
      </c>
      <c r="I38" s="133">
        <v>43546</v>
      </c>
      <c r="J38" s="133">
        <v>22853</v>
      </c>
      <c r="K38" s="133">
        <v>29628</v>
      </c>
      <c r="L38" s="133"/>
      <c r="M38" s="28">
        <v>48794</v>
      </c>
      <c r="N38" s="28">
        <v>35777</v>
      </c>
      <c r="O38" s="28">
        <v>25105</v>
      </c>
      <c r="P38" s="28">
        <v>25370</v>
      </c>
      <c r="Q38" s="28">
        <v>26310</v>
      </c>
      <c r="R38" s="28">
        <v>27220</v>
      </c>
      <c r="S38" s="102"/>
    </row>
    <row r="39" spans="1:19" ht="32.25" customHeight="1">
      <c r="A39" s="148"/>
      <c r="B39" s="135" t="s">
        <v>9</v>
      </c>
      <c r="C39" s="136">
        <v>90</v>
      </c>
      <c r="D39" s="133">
        <f>D38/C38/1.12*100</f>
        <v>32.70348837209302</v>
      </c>
      <c r="E39" s="133">
        <v>97.6</v>
      </c>
      <c r="F39" s="133">
        <f>F38/E38/1.074*100</f>
        <v>110.74750640968189</v>
      </c>
      <c r="G39" s="133">
        <f>G38/F38/1.068*100</f>
        <v>248.41958964056471</v>
      </c>
      <c r="H39" s="133">
        <v>103.4</v>
      </c>
      <c r="I39" s="133">
        <f>I38/H38/1.073*100</f>
        <v>135.71231606876705</v>
      </c>
      <c r="J39" s="133">
        <f>J38/I38/1.043*100</f>
        <v>50.316525357807016</v>
      </c>
      <c r="K39" s="133">
        <f>K38/J38/1.053*100</f>
        <v>123.12060620816582</v>
      </c>
      <c r="L39" s="133"/>
      <c r="M39" s="28">
        <v>164.3</v>
      </c>
      <c r="N39" s="28">
        <f>N38/M38/1.02*100</f>
        <v>71.884842800505027</v>
      </c>
      <c r="O39" s="28">
        <f>O38/N38/1.025*100</f>
        <v>68.459297668416212</v>
      </c>
      <c r="P39" s="28">
        <f>P38/O38/1.038*100</f>
        <v>97.356037206353733</v>
      </c>
      <c r="Q39" s="28">
        <f>Q38/P38/1.036*100</f>
        <v>100.10150924616828</v>
      </c>
      <c r="R39" s="28">
        <f>R38/Q38/1.031*100</f>
        <v>100.34797374142002</v>
      </c>
      <c r="S39" s="102"/>
    </row>
    <row r="40" spans="1:19" ht="23.25" customHeight="1">
      <c r="A40" s="146" t="s">
        <v>65</v>
      </c>
      <c r="B40" s="135" t="s">
        <v>4</v>
      </c>
      <c r="C40" s="137">
        <v>11524</v>
      </c>
      <c r="D40" s="137">
        <v>3821</v>
      </c>
      <c r="E40" s="137">
        <v>4022</v>
      </c>
      <c r="F40" s="138">
        <v>5388</v>
      </c>
      <c r="G40" s="133">
        <v>15343</v>
      </c>
      <c r="H40" s="133">
        <v>17134</v>
      </c>
      <c r="I40" s="133">
        <v>31083</v>
      </c>
      <c r="J40" s="133">
        <v>19560</v>
      </c>
      <c r="K40" s="133">
        <v>25482</v>
      </c>
      <c r="L40" s="133"/>
      <c r="M40" s="28">
        <v>32346</v>
      </c>
      <c r="N40" s="28">
        <v>33711</v>
      </c>
      <c r="O40" s="28">
        <v>25105</v>
      </c>
      <c r="P40" s="28">
        <v>25370</v>
      </c>
      <c r="Q40" s="28">
        <v>26310</v>
      </c>
      <c r="R40" s="28">
        <v>27220</v>
      </c>
      <c r="S40" s="102"/>
    </row>
    <row r="41" spans="1:19" ht="30" customHeight="1">
      <c r="A41" s="146"/>
      <c r="B41" s="135" t="s">
        <v>9</v>
      </c>
      <c r="C41" s="136">
        <v>90</v>
      </c>
      <c r="D41" s="133">
        <f>D40/C40/1.12*100</f>
        <v>29.604366043536466</v>
      </c>
      <c r="E41" s="133">
        <v>89.2</v>
      </c>
      <c r="F41" s="133">
        <f>F40/E40/1.074*100</f>
        <v>124.73296311626834</v>
      </c>
      <c r="G41" s="133">
        <f>G40/F40/1.068*100</f>
        <v>266.6314934839246</v>
      </c>
      <c r="H41" s="133">
        <f>H40/G40/1.08*100</f>
        <v>103.40099599045045</v>
      </c>
      <c r="I41" s="133">
        <f>I40/H40/1.073*100</f>
        <v>169.06917906342323</v>
      </c>
      <c r="J41" s="133">
        <f>J40/I40/1.043*100</f>
        <v>60.333929794069753</v>
      </c>
      <c r="K41" s="133">
        <f>K40/J40/1.053*100</f>
        <v>123.7189682997454</v>
      </c>
      <c r="L41" s="133"/>
      <c r="M41" s="28">
        <v>109.8</v>
      </c>
      <c r="N41" s="28">
        <f>N40/M40/1.02*100</f>
        <v>102.17646695109133</v>
      </c>
      <c r="O41" s="28">
        <f>O40/N40/1.025*100</f>
        <v>72.654869113432625</v>
      </c>
      <c r="P41" s="28">
        <f>P40/O40/1.038*100</f>
        <v>97.356037206353733</v>
      </c>
      <c r="Q41" s="28">
        <f>Q40/P40/1.036*100</f>
        <v>100.10150924616828</v>
      </c>
      <c r="R41" s="28">
        <f>R40/Q40/1.031*100</f>
        <v>100.34797374142002</v>
      </c>
      <c r="S41" s="102"/>
    </row>
    <row r="42" spans="1:19" ht="22.5" hidden="1">
      <c r="A42" s="73" t="s">
        <v>14</v>
      </c>
      <c r="B42" s="70"/>
      <c r="C42" s="71">
        <f>C43+C44+C45</f>
        <v>11524</v>
      </c>
      <c r="D42" s="35">
        <f>D43+D44+D45</f>
        <v>3821</v>
      </c>
      <c r="E42" s="35"/>
      <c r="F42" s="35"/>
      <c r="G42" s="72"/>
      <c r="H42" s="72"/>
      <c r="I42" s="72"/>
      <c r="J42" s="72"/>
      <c r="K42" s="72"/>
      <c r="L42" s="112"/>
      <c r="M42" s="112"/>
      <c r="N42" s="112"/>
      <c r="O42" s="112"/>
      <c r="P42" s="112"/>
      <c r="Q42" s="112"/>
      <c r="R42" s="112"/>
      <c r="S42" s="99"/>
    </row>
    <row r="43" spans="1:19" ht="16.5" hidden="1" customHeight="1">
      <c r="A43" s="73" t="s">
        <v>15</v>
      </c>
      <c r="B43" s="70" t="s">
        <v>4</v>
      </c>
      <c r="C43" s="71">
        <v>6526</v>
      </c>
      <c r="D43" s="35">
        <v>487</v>
      </c>
      <c r="E43" s="35">
        <v>2888</v>
      </c>
      <c r="F43" s="35">
        <v>2910</v>
      </c>
      <c r="G43" s="72">
        <v>900</v>
      </c>
      <c r="H43" s="72">
        <v>3200</v>
      </c>
      <c r="I43" s="72"/>
      <c r="J43" s="72"/>
      <c r="K43" s="72"/>
      <c r="L43" s="112"/>
      <c r="M43" s="112"/>
      <c r="N43" s="112"/>
      <c r="O43" s="112"/>
      <c r="P43" s="112"/>
      <c r="Q43" s="112"/>
      <c r="R43" s="112"/>
      <c r="S43" s="99"/>
    </row>
    <row r="44" spans="1:19" ht="15" hidden="1" customHeight="1">
      <c r="A44" s="73" t="s">
        <v>68</v>
      </c>
      <c r="B44" s="70" t="s">
        <v>4</v>
      </c>
      <c r="C44" s="71">
        <v>4998</v>
      </c>
      <c r="D44" s="35">
        <v>3334</v>
      </c>
      <c r="E44" s="35">
        <v>1974</v>
      </c>
      <c r="F44" s="35">
        <v>2873</v>
      </c>
      <c r="G44" s="72">
        <v>4500</v>
      </c>
      <c r="H44" s="72">
        <v>9000</v>
      </c>
      <c r="I44" s="72"/>
      <c r="J44" s="72"/>
      <c r="K44" s="72"/>
      <c r="L44" s="112"/>
      <c r="M44" s="112"/>
      <c r="N44" s="112"/>
      <c r="O44" s="112"/>
      <c r="P44" s="112"/>
      <c r="Q44" s="112"/>
      <c r="R44" s="112"/>
      <c r="S44" s="99"/>
    </row>
    <row r="45" spans="1:19" hidden="1">
      <c r="A45" s="73"/>
      <c r="B45" s="70"/>
      <c r="C45" s="71"/>
      <c r="D45" s="35"/>
      <c r="E45" s="35"/>
      <c r="F45" s="35"/>
      <c r="G45" s="72"/>
      <c r="H45" s="72"/>
      <c r="I45" s="72"/>
      <c r="J45" s="72"/>
      <c r="K45" s="72"/>
      <c r="L45" s="112"/>
      <c r="M45" s="112"/>
      <c r="N45" s="112"/>
      <c r="O45" s="112"/>
      <c r="P45" s="112"/>
      <c r="Q45" s="112"/>
      <c r="R45" s="112"/>
      <c r="S45" s="99"/>
    </row>
    <row r="46" spans="1:19" hidden="1">
      <c r="A46" s="73"/>
      <c r="B46" s="70"/>
      <c r="C46" s="71"/>
      <c r="D46" s="35"/>
      <c r="E46" s="35"/>
      <c r="F46" s="35"/>
      <c r="G46" s="72"/>
      <c r="H46" s="72"/>
      <c r="I46" s="72"/>
      <c r="J46" s="72"/>
      <c r="K46" s="72"/>
      <c r="L46" s="112"/>
      <c r="M46" s="112"/>
      <c r="N46" s="112"/>
      <c r="O46" s="112"/>
      <c r="P46" s="112"/>
      <c r="Q46" s="112"/>
      <c r="R46" s="112"/>
      <c r="S46" s="99"/>
    </row>
    <row r="47" spans="1:19" hidden="1">
      <c r="A47" s="73"/>
      <c r="B47" s="70"/>
      <c r="C47" s="71"/>
      <c r="D47" s="35"/>
      <c r="E47" s="35"/>
      <c r="F47" s="35"/>
      <c r="G47" s="35"/>
      <c r="H47" s="35"/>
      <c r="I47" s="35"/>
      <c r="J47" s="35"/>
      <c r="K47" s="35"/>
      <c r="L47" s="114"/>
      <c r="M47" s="114"/>
      <c r="N47" s="114"/>
      <c r="O47" s="114"/>
      <c r="P47" s="114"/>
      <c r="Q47" s="114"/>
      <c r="R47" s="114"/>
      <c r="S47" s="101"/>
    </row>
    <row r="48" spans="1:19" hidden="1">
      <c r="A48" s="73"/>
      <c r="B48" s="70"/>
      <c r="C48" s="71"/>
      <c r="D48" s="35"/>
      <c r="E48" s="35"/>
      <c r="F48" s="35"/>
      <c r="G48" s="35"/>
      <c r="H48" s="35"/>
      <c r="I48" s="35"/>
      <c r="J48" s="35"/>
      <c r="K48" s="35"/>
      <c r="L48" s="114"/>
      <c r="M48" s="114"/>
      <c r="N48" s="114"/>
      <c r="O48" s="114"/>
      <c r="P48" s="114"/>
      <c r="Q48" s="114"/>
      <c r="R48" s="114"/>
      <c r="S48" s="101"/>
    </row>
    <row r="49" spans="1:19" hidden="1">
      <c r="A49" s="73"/>
      <c r="B49" s="70"/>
      <c r="C49" s="71"/>
      <c r="D49" s="35"/>
      <c r="E49" s="35"/>
      <c r="F49" s="35"/>
      <c r="G49" s="35"/>
      <c r="H49" s="35"/>
      <c r="I49" s="35"/>
      <c r="J49" s="35"/>
      <c r="K49" s="35"/>
      <c r="L49" s="114"/>
      <c r="M49" s="114"/>
      <c r="N49" s="114"/>
      <c r="O49" s="114"/>
      <c r="P49" s="114"/>
      <c r="Q49" s="114"/>
      <c r="R49" s="114"/>
      <c r="S49" s="101"/>
    </row>
    <row r="50" spans="1:19" ht="22.5" hidden="1">
      <c r="A50" s="121" t="s">
        <v>14</v>
      </c>
      <c r="B50" s="119"/>
      <c r="C50" s="120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01"/>
    </row>
    <row r="51" spans="1:19" ht="19.5" hidden="1">
      <c r="A51" s="121" t="s">
        <v>115</v>
      </c>
      <c r="B51" s="119" t="s">
        <v>116</v>
      </c>
      <c r="C51" s="120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01"/>
    </row>
    <row r="52" spans="1:19" ht="19.5" hidden="1">
      <c r="A52" s="121" t="s">
        <v>117</v>
      </c>
      <c r="B52" s="119" t="s">
        <v>116</v>
      </c>
      <c r="C52" s="120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01"/>
    </row>
    <row r="53" spans="1:19">
      <c r="A53" s="6" t="s">
        <v>77</v>
      </c>
      <c r="B53" s="5"/>
      <c r="C53" s="15"/>
      <c r="D53" s="28"/>
      <c r="E53" s="28"/>
      <c r="F53" s="28"/>
      <c r="G53" s="39"/>
      <c r="H53" s="39"/>
      <c r="I53" s="39"/>
      <c r="J53" s="39"/>
      <c r="K53" s="39"/>
      <c r="L53" s="112"/>
      <c r="M53" s="112"/>
      <c r="N53" s="112"/>
      <c r="O53" s="112"/>
      <c r="P53" s="112"/>
      <c r="Q53" s="112"/>
      <c r="R53" s="112"/>
      <c r="S53" s="98"/>
    </row>
    <row r="54" spans="1:19">
      <c r="A54" s="10" t="s">
        <v>69</v>
      </c>
      <c r="B54" s="5" t="s">
        <v>12</v>
      </c>
      <c r="C54" s="15">
        <v>1</v>
      </c>
      <c r="D54" s="28">
        <v>1</v>
      </c>
      <c r="E54" s="28">
        <v>2</v>
      </c>
      <c r="F54" s="28">
        <v>2</v>
      </c>
      <c r="G54" s="78">
        <v>4</v>
      </c>
      <c r="H54" s="78">
        <v>4</v>
      </c>
      <c r="I54" s="78">
        <v>4</v>
      </c>
      <c r="J54" s="78">
        <v>3</v>
      </c>
      <c r="K54" s="78">
        <v>3</v>
      </c>
      <c r="L54" s="115"/>
      <c r="M54" s="78">
        <v>3</v>
      </c>
      <c r="N54" s="78">
        <v>3</v>
      </c>
      <c r="O54" s="78">
        <v>3</v>
      </c>
      <c r="P54" s="78">
        <v>3</v>
      </c>
      <c r="Q54" s="78">
        <v>3</v>
      </c>
      <c r="R54" s="78">
        <v>3</v>
      </c>
      <c r="S54" s="103"/>
    </row>
    <row r="55" spans="1:19">
      <c r="A55" s="10" t="s">
        <v>16</v>
      </c>
      <c r="B55" s="5" t="s">
        <v>23</v>
      </c>
      <c r="C55" s="16">
        <v>2212</v>
      </c>
      <c r="D55" s="29">
        <v>4507</v>
      </c>
      <c r="E55" s="29">
        <v>2727</v>
      </c>
      <c r="F55" s="29">
        <v>7328</v>
      </c>
      <c r="G55" s="86">
        <v>19275</v>
      </c>
      <c r="H55" s="86">
        <v>23994</v>
      </c>
      <c r="I55" s="86">
        <v>48709</v>
      </c>
      <c r="J55" s="86">
        <v>24481</v>
      </c>
      <c r="K55" s="86">
        <v>21765</v>
      </c>
      <c r="L55" s="125"/>
      <c r="M55" s="86">
        <v>37353</v>
      </c>
      <c r="N55" s="86">
        <v>22859</v>
      </c>
      <c r="O55" s="86">
        <v>29132</v>
      </c>
      <c r="P55" s="86">
        <v>29442</v>
      </c>
      <c r="Q55" s="86">
        <v>30055</v>
      </c>
      <c r="R55" s="86">
        <v>30967</v>
      </c>
      <c r="S55" s="104"/>
    </row>
    <row r="56" spans="1:19" ht="22.5">
      <c r="A56" s="12" t="s">
        <v>65</v>
      </c>
      <c r="B56" s="5" t="s">
        <v>23</v>
      </c>
      <c r="C56" s="16">
        <v>2212</v>
      </c>
      <c r="D56" s="29">
        <v>6850</v>
      </c>
      <c r="E56" s="29">
        <v>3567</v>
      </c>
      <c r="F56" s="29">
        <v>6674</v>
      </c>
      <c r="G56" s="86">
        <v>17880</v>
      </c>
      <c r="H56" s="86">
        <v>17630</v>
      </c>
      <c r="I56" s="86">
        <v>35373</v>
      </c>
      <c r="J56" s="86">
        <v>13657</v>
      </c>
      <c r="K56" s="86">
        <v>19298</v>
      </c>
      <c r="L56" s="128"/>
      <c r="M56" s="141">
        <v>35055</v>
      </c>
      <c r="N56" s="86">
        <v>22699</v>
      </c>
      <c r="O56" s="86">
        <v>28962</v>
      </c>
      <c r="P56" s="86">
        <v>29267</v>
      </c>
      <c r="Q56" s="86">
        <v>29875</v>
      </c>
      <c r="R56" s="86">
        <v>30781</v>
      </c>
      <c r="S56" s="104"/>
    </row>
    <row r="57" spans="1:19" ht="22.5">
      <c r="A57" s="10" t="s">
        <v>72</v>
      </c>
      <c r="B57" s="5" t="s">
        <v>23</v>
      </c>
      <c r="C57" s="16">
        <v>3720</v>
      </c>
      <c r="D57" s="29">
        <v>6850</v>
      </c>
      <c r="E57" s="29">
        <v>4833</v>
      </c>
      <c r="F57" s="29">
        <v>8440</v>
      </c>
      <c r="G57" s="86">
        <v>19275</v>
      </c>
      <c r="H57" s="86">
        <v>23994</v>
      </c>
      <c r="I57" s="86">
        <v>48709</v>
      </c>
      <c r="J57" s="86">
        <v>24481</v>
      </c>
      <c r="K57" s="86">
        <v>21765</v>
      </c>
      <c r="L57" s="125"/>
      <c r="M57" s="86">
        <v>37353</v>
      </c>
      <c r="N57" s="86">
        <v>22859</v>
      </c>
      <c r="O57" s="86">
        <v>29132</v>
      </c>
      <c r="P57" s="86">
        <v>29442</v>
      </c>
      <c r="Q57" s="86">
        <v>30055</v>
      </c>
      <c r="R57" s="86">
        <v>30967</v>
      </c>
      <c r="S57" s="104"/>
    </row>
    <row r="58" spans="1:19" hidden="1">
      <c r="A58" s="14" t="s">
        <v>60</v>
      </c>
      <c r="B58" s="5"/>
      <c r="C58" s="16"/>
      <c r="D58" s="29"/>
      <c r="E58" s="29"/>
      <c r="F58" s="29"/>
      <c r="G58" s="86"/>
      <c r="H58" s="86"/>
      <c r="I58" s="86"/>
      <c r="J58" s="86"/>
      <c r="K58" s="86"/>
      <c r="L58" s="125"/>
      <c r="M58" s="125"/>
      <c r="N58" s="125"/>
      <c r="O58" s="125"/>
      <c r="P58" s="125"/>
      <c r="Q58" s="125"/>
      <c r="R58" s="125"/>
      <c r="S58" s="104"/>
    </row>
    <row r="59" spans="1:19" ht="32.25" hidden="1" customHeight="1">
      <c r="A59" s="10" t="s">
        <v>73</v>
      </c>
      <c r="B59" s="5" t="s">
        <v>23</v>
      </c>
      <c r="C59" s="16">
        <v>0</v>
      </c>
      <c r="D59" s="29">
        <v>0</v>
      </c>
      <c r="E59" s="29">
        <v>0</v>
      </c>
      <c r="F59" s="29">
        <v>0</v>
      </c>
      <c r="G59" s="86">
        <v>10</v>
      </c>
      <c r="H59" s="86"/>
      <c r="I59" s="86">
        <v>11</v>
      </c>
      <c r="J59" s="86">
        <v>0</v>
      </c>
      <c r="K59" s="86">
        <v>0</v>
      </c>
      <c r="L59" s="125"/>
      <c r="M59" s="125">
        <v>0</v>
      </c>
      <c r="N59" s="125">
        <v>0</v>
      </c>
      <c r="O59" s="125">
        <v>0</v>
      </c>
      <c r="P59" s="125">
        <v>0</v>
      </c>
      <c r="Q59" s="125">
        <v>0</v>
      </c>
      <c r="R59" s="125"/>
      <c r="S59" s="104"/>
    </row>
    <row r="60" spans="1:19" ht="23.25" hidden="1" customHeight="1">
      <c r="A60" s="12" t="s">
        <v>65</v>
      </c>
      <c r="B60" s="5" t="s">
        <v>23</v>
      </c>
      <c r="C60" s="16">
        <v>0</v>
      </c>
      <c r="D60" s="29">
        <v>0</v>
      </c>
      <c r="E60" s="29">
        <v>0</v>
      </c>
      <c r="F60" s="29">
        <v>0</v>
      </c>
      <c r="G60" s="86">
        <v>0</v>
      </c>
      <c r="H60" s="86"/>
      <c r="I60" s="86">
        <v>0</v>
      </c>
      <c r="J60" s="86">
        <v>0</v>
      </c>
      <c r="K60" s="86">
        <v>0</v>
      </c>
      <c r="L60" s="125"/>
      <c r="M60" s="125">
        <v>0</v>
      </c>
      <c r="N60" s="125">
        <v>0</v>
      </c>
      <c r="O60" s="125">
        <v>0</v>
      </c>
      <c r="P60" s="125">
        <v>0</v>
      </c>
      <c r="Q60" s="125">
        <v>0</v>
      </c>
      <c r="R60" s="125"/>
      <c r="S60" s="104"/>
    </row>
    <row r="61" spans="1:19" ht="12.75" hidden="1" customHeight="1">
      <c r="A61" s="73"/>
      <c r="B61" s="70"/>
      <c r="C61" s="74"/>
      <c r="D61" s="75"/>
      <c r="E61" s="76"/>
      <c r="F61" s="76"/>
      <c r="G61" s="76"/>
      <c r="H61" s="76"/>
      <c r="I61" s="76"/>
      <c r="J61" s="76"/>
      <c r="K61" s="76"/>
      <c r="L61" s="126"/>
      <c r="M61" s="126"/>
      <c r="N61" s="126"/>
      <c r="O61" s="126"/>
      <c r="P61" s="126"/>
      <c r="Q61" s="126"/>
      <c r="R61" s="126"/>
      <c r="S61" s="105"/>
    </row>
    <row r="62" spans="1:19">
      <c r="A62" s="6" t="s">
        <v>89</v>
      </c>
      <c r="B62" s="5"/>
      <c r="C62" s="16"/>
      <c r="D62" s="29"/>
      <c r="E62" s="29"/>
      <c r="F62" s="29"/>
      <c r="G62" s="39"/>
      <c r="H62" s="39"/>
      <c r="I62" s="39"/>
      <c r="J62" s="39"/>
      <c r="K62" s="39"/>
      <c r="L62" s="112"/>
      <c r="M62" s="112"/>
      <c r="N62" s="112"/>
      <c r="O62" s="112"/>
      <c r="P62" s="112"/>
      <c r="Q62" s="112"/>
      <c r="R62" s="112"/>
      <c r="S62" s="98"/>
    </row>
    <row r="63" spans="1:19">
      <c r="A63" s="40" t="s">
        <v>90</v>
      </c>
      <c r="B63" s="17" t="s">
        <v>91</v>
      </c>
      <c r="C63" s="51">
        <v>1247.0999999999999</v>
      </c>
      <c r="D63" s="36">
        <v>736.3</v>
      </c>
      <c r="E63" s="36">
        <v>888.7</v>
      </c>
      <c r="F63" s="36">
        <v>961</v>
      </c>
      <c r="G63" s="39">
        <v>2513.6</v>
      </c>
      <c r="H63" s="39">
        <v>2786</v>
      </c>
      <c r="I63" s="39">
        <v>2608</v>
      </c>
      <c r="J63" s="39">
        <v>6385.6</v>
      </c>
      <c r="K63" s="39">
        <v>3710</v>
      </c>
      <c r="L63" s="112"/>
      <c r="M63" s="39">
        <v>3603.4</v>
      </c>
      <c r="N63" s="39">
        <v>5104.3</v>
      </c>
      <c r="O63" s="39">
        <v>5158.8</v>
      </c>
      <c r="P63" s="39">
        <v>3136.7</v>
      </c>
      <c r="Q63" s="39">
        <v>3138.8</v>
      </c>
      <c r="R63" s="39">
        <v>3138.8</v>
      </c>
      <c r="S63" s="122"/>
    </row>
    <row r="64" spans="1:19" ht="24.75" customHeight="1">
      <c r="A64" s="40" t="s">
        <v>98</v>
      </c>
      <c r="B64" s="17" t="s">
        <v>91</v>
      </c>
      <c r="C64" s="51">
        <v>1016.4</v>
      </c>
      <c r="D64" s="36">
        <v>411.4</v>
      </c>
      <c r="E64" s="36">
        <v>505.3</v>
      </c>
      <c r="F64" s="36">
        <v>554.6</v>
      </c>
      <c r="G64" s="39">
        <v>1650.1</v>
      </c>
      <c r="H64" s="39">
        <v>1677.8</v>
      </c>
      <c r="I64" s="39">
        <v>1606.6</v>
      </c>
      <c r="J64" s="39">
        <v>4669.5</v>
      </c>
      <c r="K64" s="39">
        <v>1900.7</v>
      </c>
      <c r="L64" s="112"/>
      <c r="M64" s="39">
        <v>1244.3</v>
      </c>
      <c r="N64" s="39">
        <v>2735.6</v>
      </c>
      <c r="O64" s="39">
        <v>3033.1</v>
      </c>
      <c r="P64" s="39">
        <v>1604.8</v>
      </c>
      <c r="Q64" s="39">
        <v>1595.8</v>
      </c>
      <c r="R64" s="39">
        <v>1595.8</v>
      </c>
      <c r="S64" s="122"/>
    </row>
    <row r="65" spans="1:19" ht="13.5" customHeight="1">
      <c r="A65" s="10" t="s">
        <v>70</v>
      </c>
      <c r="B65" s="5" t="s">
        <v>18</v>
      </c>
      <c r="C65" s="51">
        <v>18.5</v>
      </c>
      <c r="D65" s="36">
        <v>44.2</v>
      </c>
      <c r="E65" s="42">
        <f>(E63-E64)/E63*100</f>
        <v>43.141667604365928</v>
      </c>
      <c r="F65" s="42">
        <f>(F63-F64)/F63*100</f>
        <v>42.289281997918835</v>
      </c>
      <c r="G65" s="42">
        <v>25.9</v>
      </c>
      <c r="H65" s="42">
        <v>23.5</v>
      </c>
      <c r="I65" s="42">
        <v>31.6</v>
      </c>
      <c r="J65" s="42">
        <v>13.8</v>
      </c>
      <c r="K65" s="42"/>
      <c r="L65" s="129"/>
      <c r="M65" s="42">
        <v>50.5</v>
      </c>
      <c r="N65" s="42">
        <v>30</v>
      </c>
      <c r="O65" s="42">
        <v>30.4</v>
      </c>
      <c r="P65" s="42">
        <v>48.8</v>
      </c>
      <c r="Q65" s="42">
        <v>49.1</v>
      </c>
      <c r="R65" s="42">
        <v>49.1</v>
      </c>
      <c r="S65" s="123"/>
    </row>
    <row r="66" spans="1:19">
      <c r="A66" s="40" t="s">
        <v>92</v>
      </c>
      <c r="B66" s="5" t="s">
        <v>23</v>
      </c>
      <c r="C66" s="18">
        <v>1235</v>
      </c>
      <c r="D66" s="31">
        <v>732.2</v>
      </c>
      <c r="E66" s="31">
        <v>866</v>
      </c>
      <c r="F66" s="31">
        <v>986.5</v>
      </c>
      <c r="G66" s="39">
        <v>2566</v>
      </c>
      <c r="H66" s="39">
        <v>2708.2</v>
      </c>
      <c r="I66" s="39">
        <v>2619.3000000000002</v>
      </c>
      <c r="J66" s="39">
        <v>6332.3</v>
      </c>
      <c r="K66" s="39">
        <v>2990.9</v>
      </c>
      <c r="L66" s="112"/>
      <c r="M66" s="39">
        <v>3709.8</v>
      </c>
      <c r="N66" s="39">
        <v>5353.4</v>
      </c>
      <c r="O66" s="39">
        <v>6006.6</v>
      </c>
      <c r="P66" s="39">
        <v>3212.7</v>
      </c>
      <c r="Q66" s="39">
        <v>3214.8</v>
      </c>
      <c r="R66" s="39">
        <v>3214.8</v>
      </c>
      <c r="S66" s="122"/>
    </row>
    <row r="67" spans="1:19">
      <c r="A67" s="40" t="s">
        <v>60</v>
      </c>
      <c r="B67" s="5"/>
      <c r="C67" s="18"/>
      <c r="D67" s="31"/>
      <c r="E67" s="31"/>
      <c r="F67" s="31"/>
      <c r="G67" s="39"/>
      <c r="H67" s="39"/>
      <c r="I67" s="39"/>
      <c r="J67" s="39"/>
      <c r="K67" s="39"/>
      <c r="L67" s="112"/>
      <c r="M67" s="39"/>
      <c r="N67" s="39"/>
      <c r="O67" s="39"/>
      <c r="P67" s="39"/>
      <c r="Q67" s="39"/>
      <c r="R67" s="39"/>
      <c r="S67" s="122"/>
    </row>
    <row r="68" spans="1:19" ht="36">
      <c r="A68" s="40" t="s">
        <v>93</v>
      </c>
      <c r="B68" s="5" t="s">
        <v>23</v>
      </c>
      <c r="C68" s="18">
        <v>560</v>
      </c>
      <c r="D68" s="31">
        <v>724.6</v>
      </c>
      <c r="E68" s="31">
        <v>784.3</v>
      </c>
      <c r="F68" s="31">
        <v>788.2</v>
      </c>
      <c r="G68" s="39">
        <v>945.9</v>
      </c>
      <c r="H68" s="39">
        <v>1071.9000000000001</v>
      </c>
      <c r="I68" s="39">
        <v>1097.0999999999999</v>
      </c>
      <c r="J68" s="39">
        <v>2042.2</v>
      </c>
      <c r="K68" s="39">
        <v>2306.6</v>
      </c>
      <c r="L68" s="112"/>
      <c r="M68" s="39">
        <v>1676.9</v>
      </c>
      <c r="N68" s="39">
        <v>1819.3</v>
      </c>
      <c r="O68" s="39">
        <v>2109</v>
      </c>
      <c r="P68" s="39">
        <v>1924.8</v>
      </c>
      <c r="Q68" s="39">
        <v>1932</v>
      </c>
      <c r="R68" s="39">
        <v>1932</v>
      </c>
      <c r="S68" s="122"/>
    </row>
    <row r="69" spans="1:19">
      <c r="A69" s="40" t="s">
        <v>94</v>
      </c>
      <c r="B69" s="5" t="s">
        <v>23</v>
      </c>
      <c r="C69" s="18">
        <v>0</v>
      </c>
      <c r="D69" s="31">
        <v>7.6</v>
      </c>
      <c r="E69" s="31">
        <v>7.4</v>
      </c>
      <c r="F69" s="31">
        <v>22</v>
      </c>
      <c r="G69" s="39">
        <v>1235.0999999999999</v>
      </c>
      <c r="H69" s="39">
        <v>1590.8</v>
      </c>
      <c r="I69" s="39">
        <v>1231</v>
      </c>
      <c r="J69" s="39">
        <v>1215.0999999999999</v>
      </c>
      <c r="K69" s="39">
        <v>77.2</v>
      </c>
      <c r="L69" s="112"/>
      <c r="M69" s="39">
        <v>180.9</v>
      </c>
      <c r="N69" s="39">
        <v>960.5</v>
      </c>
      <c r="O69" s="39">
        <v>75</v>
      </c>
      <c r="P69" s="39">
        <v>75</v>
      </c>
      <c r="Q69" s="39">
        <v>75</v>
      </c>
      <c r="R69" s="39">
        <v>75</v>
      </c>
      <c r="S69" s="122"/>
    </row>
    <row r="70" spans="1:19" hidden="1">
      <c r="A70" s="40" t="s">
        <v>95</v>
      </c>
      <c r="B70" s="5" t="s">
        <v>23</v>
      </c>
      <c r="C70" s="18">
        <v>0</v>
      </c>
      <c r="D70" s="31">
        <v>0</v>
      </c>
      <c r="E70" s="31">
        <v>0</v>
      </c>
      <c r="F70" s="31">
        <v>0</v>
      </c>
      <c r="G70" s="39">
        <v>0</v>
      </c>
      <c r="H70" s="39">
        <v>0</v>
      </c>
      <c r="I70" s="39"/>
      <c r="J70" s="39"/>
      <c r="K70" s="72"/>
      <c r="L70" s="112"/>
      <c r="M70" s="39"/>
      <c r="N70" s="39"/>
      <c r="O70" s="39"/>
      <c r="P70" s="39"/>
      <c r="Q70" s="39"/>
      <c r="R70" s="39"/>
      <c r="S70" s="122"/>
    </row>
    <row r="71" spans="1:19" hidden="1">
      <c r="A71" s="40" t="s">
        <v>96</v>
      </c>
      <c r="B71" s="5" t="s">
        <v>23</v>
      </c>
      <c r="C71" s="18">
        <v>0</v>
      </c>
      <c r="D71" s="31">
        <v>0</v>
      </c>
      <c r="E71" s="31">
        <v>0</v>
      </c>
      <c r="F71" s="31">
        <v>0</v>
      </c>
      <c r="G71" s="39">
        <v>0</v>
      </c>
      <c r="H71" s="39">
        <v>0</v>
      </c>
      <c r="I71" s="39"/>
      <c r="J71" s="39"/>
      <c r="K71" s="72"/>
      <c r="L71" s="112"/>
      <c r="M71" s="39"/>
      <c r="N71" s="39"/>
      <c r="O71" s="39"/>
      <c r="P71" s="39"/>
      <c r="Q71" s="39"/>
      <c r="R71" s="39"/>
      <c r="S71" s="122"/>
    </row>
    <row r="72" spans="1:19" ht="12" customHeight="1">
      <c r="A72" s="40" t="s">
        <v>97</v>
      </c>
      <c r="B72" s="5" t="s">
        <v>23</v>
      </c>
      <c r="C72" s="18">
        <f t="shared" ref="C72:H72" si="6">C63-C66</f>
        <v>12.099999999999909</v>
      </c>
      <c r="D72" s="31">
        <f t="shared" si="6"/>
        <v>4.0999999999999091</v>
      </c>
      <c r="E72" s="31">
        <f t="shared" si="6"/>
        <v>22.700000000000045</v>
      </c>
      <c r="F72" s="31">
        <f t="shared" si="6"/>
        <v>-25.5</v>
      </c>
      <c r="G72" s="31">
        <f t="shared" si="6"/>
        <v>-52.400000000000091</v>
      </c>
      <c r="H72" s="31">
        <f t="shared" si="6"/>
        <v>77.800000000000182</v>
      </c>
      <c r="I72" s="31">
        <f>I63-I66</f>
        <v>-11.300000000000182</v>
      </c>
      <c r="J72" s="31">
        <f>J63-J66</f>
        <v>53.300000000000182</v>
      </c>
      <c r="K72" s="31">
        <f>K63-K66</f>
        <v>719.09999999999991</v>
      </c>
      <c r="L72" s="130"/>
      <c r="M72" s="31">
        <v>-106.4</v>
      </c>
      <c r="N72" s="31">
        <v>-249.1</v>
      </c>
      <c r="O72" s="31">
        <v>-847.8</v>
      </c>
      <c r="P72" s="31">
        <v>-76</v>
      </c>
      <c r="Q72" s="31">
        <v>-76</v>
      </c>
      <c r="R72" s="31">
        <v>-76</v>
      </c>
      <c r="S72" s="124"/>
    </row>
    <row r="73" spans="1:19" ht="25.5" customHeight="1">
      <c r="A73" s="40" t="s">
        <v>105</v>
      </c>
      <c r="B73" s="14" t="s">
        <v>104</v>
      </c>
      <c r="C73" s="51">
        <v>5</v>
      </c>
      <c r="D73" s="31">
        <v>5</v>
      </c>
      <c r="E73" s="31">
        <v>5</v>
      </c>
      <c r="F73" s="31">
        <v>6</v>
      </c>
      <c r="G73" s="39">
        <v>8</v>
      </c>
      <c r="H73" s="39">
        <v>9</v>
      </c>
      <c r="I73" s="39">
        <v>10</v>
      </c>
      <c r="J73" s="39">
        <v>9</v>
      </c>
      <c r="K73" s="72">
        <v>9</v>
      </c>
      <c r="L73" s="112"/>
      <c r="M73" s="39">
        <v>5</v>
      </c>
      <c r="N73" s="39">
        <v>6</v>
      </c>
      <c r="O73" s="39">
        <v>7</v>
      </c>
      <c r="P73" s="39">
        <v>7</v>
      </c>
      <c r="Q73" s="39">
        <v>7</v>
      </c>
      <c r="R73" s="39">
        <v>7</v>
      </c>
      <c r="S73" s="122"/>
    </row>
    <row r="74" spans="1:19">
      <c r="A74" s="6" t="s">
        <v>78</v>
      </c>
      <c r="B74" s="5"/>
      <c r="C74" s="71"/>
      <c r="D74" s="35"/>
      <c r="E74" s="35"/>
      <c r="F74" s="35"/>
      <c r="G74" s="72"/>
      <c r="H74" s="72"/>
      <c r="I74" s="72"/>
      <c r="J74" s="39"/>
      <c r="K74" s="39"/>
      <c r="L74" s="112"/>
      <c r="M74" s="112"/>
      <c r="N74" s="112"/>
      <c r="O74" s="112"/>
      <c r="P74" s="112"/>
      <c r="Q74" s="112"/>
      <c r="R74" s="112"/>
      <c r="S74" s="122"/>
    </row>
    <row r="75" spans="1:19" ht="33" customHeight="1">
      <c r="A75" s="10" t="s">
        <v>17</v>
      </c>
      <c r="B75" s="5" t="s">
        <v>20</v>
      </c>
      <c r="C75" s="71">
        <v>331</v>
      </c>
      <c r="D75" s="35">
        <v>228</v>
      </c>
      <c r="E75" s="35">
        <v>237</v>
      </c>
      <c r="F75" s="35">
        <v>240</v>
      </c>
      <c r="G75" s="72">
        <v>336</v>
      </c>
      <c r="H75" s="72">
        <v>325</v>
      </c>
      <c r="I75" s="72">
        <v>322</v>
      </c>
      <c r="J75" s="39">
        <v>320</v>
      </c>
      <c r="K75" s="39">
        <v>290</v>
      </c>
      <c r="L75" s="39"/>
      <c r="M75" s="39">
        <v>270</v>
      </c>
      <c r="N75" s="39">
        <v>240</v>
      </c>
      <c r="O75" s="39">
        <v>234</v>
      </c>
      <c r="P75" s="39">
        <v>227</v>
      </c>
      <c r="Q75" s="39">
        <v>220</v>
      </c>
      <c r="R75" s="39">
        <v>217</v>
      </c>
      <c r="S75" s="98"/>
    </row>
    <row r="76" spans="1:19" hidden="1">
      <c r="A76" s="10"/>
      <c r="B76" s="5"/>
      <c r="C76" s="71"/>
      <c r="D76" s="35"/>
      <c r="E76" s="35"/>
      <c r="F76" s="35"/>
      <c r="G76" s="35"/>
      <c r="H76" s="35"/>
      <c r="I76" s="35"/>
      <c r="J76" s="28"/>
      <c r="K76" s="35"/>
      <c r="L76" s="28"/>
      <c r="M76" s="28"/>
      <c r="N76" s="28"/>
      <c r="O76" s="28"/>
      <c r="P76" s="28"/>
      <c r="Q76" s="28"/>
      <c r="R76" s="28"/>
      <c r="S76" s="101"/>
    </row>
    <row r="77" spans="1:19" ht="22.5" hidden="1">
      <c r="A77" s="10" t="s">
        <v>19</v>
      </c>
      <c r="B77" s="5" t="s">
        <v>20</v>
      </c>
      <c r="C77" s="71">
        <v>12</v>
      </c>
      <c r="D77" s="35">
        <v>15</v>
      </c>
      <c r="E77" s="35">
        <v>18</v>
      </c>
      <c r="F77" s="35">
        <v>23</v>
      </c>
      <c r="G77" s="72">
        <v>16</v>
      </c>
      <c r="H77" s="72">
        <v>13</v>
      </c>
      <c r="I77" s="72">
        <v>15</v>
      </c>
      <c r="J77" s="39"/>
      <c r="K77" s="72"/>
      <c r="L77" s="39"/>
      <c r="M77" s="39"/>
      <c r="N77" s="39"/>
      <c r="O77" s="39"/>
      <c r="P77" s="39"/>
      <c r="Q77" s="39"/>
      <c r="R77" s="39"/>
      <c r="S77" s="99"/>
    </row>
    <row r="78" spans="1:19" ht="27.75" customHeight="1">
      <c r="A78" s="10" t="s">
        <v>21</v>
      </c>
      <c r="B78" s="5" t="s">
        <v>20</v>
      </c>
      <c r="C78" s="71">
        <v>297</v>
      </c>
      <c r="D78" s="35">
        <v>242</v>
      </c>
      <c r="E78" s="35">
        <v>216</v>
      </c>
      <c r="F78" s="35">
        <v>365</v>
      </c>
      <c r="G78" s="72">
        <v>307</v>
      </c>
      <c r="H78" s="72">
        <v>299</v>
      </c>
      <c r="I78" s="72">
        <v>299</v>
      </c>
      <c r="J78" s="39">
        <v>298</v>
      </c>
      <c r="K78" s="39">
        <v>278</v>
      </c>
      <c r="L78" s="39"/>
      <c r="M78" s="39">
        <v>253</v>
      </c>
      <c r="N78" s="39">
        <v>222</v>
      </c>
      <c r="O78" s="39">
        <v>216</v>
      </c>
      <c r="P78" s="39">
        <v>209</v>
      </c>
      <c r="Q78" s="39">
        <v>202</v>
      </c>
      <c r="R78" s="39">
        <v>197</v>
      </c>
      <c r="S78" s="98"/>
    </row>
    <row r="79" spans="1:19" hidden="1">
      <c r="A79" s="10"/>
      <c r="B79" s="5"/>
      <c r="C79" s="71"/>
      <c r="D79" s="35"/>
      <c r="E79" s="35"/>
      <c r="F79" s="35"/>
      <c r="G79" s="72"/>
      <c r="H79" s="72"/>
      <c r="I79" s="72"/>
      <c r="J79" s="39"/>
      <c r="K79" s="72"/>
      <c r="L79" s="39"/>
      <c r="M79" s="39"/>
      <c r="N79" s="39"/>
      <c r="O79" s="39"/>
      <c r="P79" s="39"/>
      <c r="Q79" s="39"/>
      <c r="R79" s="39"/>
      <c r="S79" s="99"/>
    </row>
    <row r="80" spans="1:19" ht="11.25" customHeight="1">
      <c r="A80" s="10" t="s">
        <v>22</v>
      </c>
      <c r="B80" s="5" t="s">
        <v>23</v>
      </c>
      <c r="C80" s="71">
        <v>4695.5</v>
      </c>
      <c r="D80" s="35">
        <v>10446</v>
      </c>
      <c r="E80" s="35">
        <v>11260</v>
      </c>
      <c r="F80" s="35">
        <v>19642.3</v>
      </c>
      <c r="G80" s="72">
        <v>25122</v>
      </c>
      <c r="H80" s="72">
        <v>26971</v>
      </c>
      <c r="I80" s="72">
        <v>31500</v>
      </c>
      <c r="J80" s="39">
        <v>39615</v>
      </c>
      <c r="K80" s="39">
        <v>44012</v>
      </c>
      <c r="L80" s="39"/>
      <c r="M80" s="39">
        <v>56320.4</v>
      </c>
      <c r="N80" s="39">
        <v>60646.7</v>
      </c>
      <c r="O80" s="39">
        <v>63193.3</v>
      </c>
      <c r="P80" s="39">
        <v>66808</v>
      </c>
      <c r="Q80" s="39">
        <v>68432.800000000003</v>
      </c>
      <c r="R80" s="39">
        <v>70357.8</v>
      </c>
      <c r="S80" s="98"/>
    </row>
    <row r="81" spans="1:19" hidden="1">
      <c r="A81" s="73"/>
      <c r="B81" s="70"/>
      <c r="C81" s="71"/>
      <c r="D81" s="35"/>
      <c r="E81" s="35"/>
      <c r="F81" s="35"/>
      <c r="G81" s="72"/>
      <c r="H81" s="72"/>
      <c r="I81" s="72"/>
      <c r="J81" s="72"/>
      <c r="K81" s="72"/>
      <c r="L81" s="112"/>
      <c r="M81" s="112"/>
      <c r="N81" s="112"/>
      <c r="O81" s="112"/>
      <c r="P81" s="112"/>
      <c r="Q81" s="112"/>
      <c r="R81" s="112"/>
      <c r="S81" s="99"/>
    </row>
    <row r="82" spans="1:19" hidden="1">
      <c r="A82" s="73"/>
      <c r="B82" s="70"/>
      <c r="C82" s="71"/>
      <c r="D82" s="35"/>
      <c r="E82" s="35"/>
      <c r="F82" s="35"/>
      <c r="G82" s="72"/>
      <c r="H82" s="72"/>
      <c r="I82" s="72"/>
      <c r="J82" s="72"/>
      <c r="K82" s="72"/>
      <c r="L82" s="112"/>
      <c r="M82" s="112"/>
      <c r="N82" s="112"/>
      <c r="O82" s="112"/>
      <c r="P82" s="112"/>
      <c r="Q82" s="112"/>
      <c r="R82" s="112"/>
      <c r="S82" s="99"/>
    </row>
    <row r="83" spans="1:19">
      <c r="A83" s="6" t="s">
        <v>79</v>
      </c>
      <c r="B83" s="5"/>
      <c r="C83" s="15"/>
      <c r="D83" s="28"/>
      <c r="E83" s="28"/>
      <c r="F83" s="28"/>
      <c r="G83" s="39"/>
      <c r="H83" s="39"/>
      <c r="I83" s="39"/>
      <c r="J83" s="39"/>
      <c r="K83" s="39"/>
      <c r="L83" s="112"/>
      <c r="M83" s="112"/>
      <c r="N83" s="112"/>
      <c r="O83" s="112"/>
      <c r="P83" s="112"/>
      <c r="Q83" s="112"/>
      <c r="R83" s="112"/>
      <c r="S83" s="98"/>
    </row>
    <row r="84" spans="1:19" ht="19.5">
      <c r="A84" s="10" t="s">
        <v>24</v>
      </c>
      <c r="B84" s="5" t="s">
        <v>4</v>
      </c>
      <c r="C84" s="15">
        <v>10240</v>
      </c>
      <c r="D84" s="28">
        <v>13139</v>
      </c>
      <c r="E84" s="28">
        <f>28818.72*E17</f>
        <v>23977.175039999998</v>
      </c>
      <c r="F84" s="28">
        <f>30174.19*F17</f>
        <v>24561.790660000002</v>
      </c>
      <c r="G84" s="28">
        <f>41352*G17</f>
        <v>48588.6</v>
      </c>
      <c r="H84" s="28">
        <f>52482.87*H17</f>
        <v>58780.81440000001</v>
      </c>
      <c r="I84" s="28">
        <f>57060.84*I17</f>
        <v>60427.429560000004</v>
      </c>
      <c r="J84" s="28">
        <v>60113</v>
      </c>
      <c r="K84" s="28">
        <v>64754.6</v>
      </c>
      <c r="L84" s="114"/>
      <c r="M84" s="28">
        <v>67692</v>
      </c>
      <c r="N84" s="28">
        <v>68146</v>
      </c>
      <c r="O84" s="28">
        <v>70945</v>
      </c>
      <c r="P84" s="28">
        <v>73903</v>
      </c>
      <c r="Q84" s="28">
        <v>76675</v>
      </c>
      <c r="R84" s="28">
        <v>80866</v>
      </c>
      <c r="S84" s="102"/>
    </row>
    <row r="85" spans="1:19" ht="19.5">
      <c r="A85" s="10" t="s">
        <v>25</v>
      </c>
      <c r="B85" s="5" t="s">
        <v>4</v>
      </c>
      <c r="C85" s="15">
        <v>1858</v>
      </c>
      <c r="D85" s="28">
        <v>2115</v>
      </c>
      <c r="E85" s="28">
        <f>3804.1*E17</f>
        <v>3165.0111999999999</v>
      </c>
      <c r="F85" s="28">
        <f>5077.4*F17</f>
        <v>4133.0036</v>
      </c>
      <c r="G85" s="28">
        <f>5178*G17</f>
        <v>6084.1500000000005</v>
      </c>
      <c r="H85" s="28">
        <f>5769.48*H17</f>
        <v>6461.8176000000003</v>
      </c>
      <c r="I85" s="28">
        <f>6135.65*I17</f>
        <v>6497.6533500000005</v>
      </c>
      <c r="J85" s="28">
        <v>6749</v>
      </c>
      <c r="K85" s="28">
        <v>6638.3</v>
      </c>
      <c r="L85" s="114"/>
      <c r="M85" s="28">
        <v>7126</v>
      </c>
      <c r="N85" s="28">
        <v>7294</v>
      </c>
      <c r="O85" s="28">
        <v>7588</v>
      </c>
      <c r="P85" s="28">
        <v>7925</v>
      </c>
      <c r="Q85" s="28">
        <v>8029</v>
      </c>
      <c r="R85" s="28">
        <v>8447</v>
      </c>
      <c r="S85" s="102"/>
    </row>
    <row r="86" spans="1:19">
      <c r="A86" s="6" t="s">
        <v>83</v>
      </c>
      <c r="B86" s="5"/>
      <c r="C86" s="15"/>
      <c r="D86" s="28"/>
      <c r="E86" s="28"/>
      <c r="F86" s="28"/>
      <c r="G86" s="39"/>
      <c r="H86" s="39"/>
      <c r="I86" s="39"/>
      <c r="J86" s="39"/>
      <c r="K86" s="39"/>
      <c r="L86" s="112"/>
      <c r="M86" s="112"/>
      <c r="N86" s="112"/>
      <c r="O86" s="112"/>
      <c r="P86" s="112"/>
      <c r="Q86" s="112"/>
      <c r="R86" s="112"/>
      <c r="S86" s="98"/>
    </row>
    <row r="87" spans="1:19" ht="21" customHeight="1">
      <c r="A87" s="10" t="s">
        <v>31</v>
      </c>
      <c r="B87" s="5" t="s">
        <v>27</v>
      </c>
      <c r="C87" s="15">
        <f t="shared" ref="C87:I87" si="7">C124/C19</f>
        <v>21.363636363636363</v>
      </c>
      <c r="D87" s="28">
        <f t="shared" si="7"/>
        <v>21.826809015421116</v>
      </c>
      <c r="E87" s="28">
        <f t="shared" si="7"/>
        <v>22.411693057247259</v>
      </c>
      <c r="F87" s="28">
        <f t="shared" si="7"/>
        <v>22.800495662949192</v>
      </c>
      <c r="G87" s="78">
        <f t="shared" si="7"/>
        <v>25.78125</v>
      </c>
      <c r="H87" s="78">
        <f>H124/H19</f>
        <v>27.205882352941178</v>
      </c>
      <c r="I87" s="78">
        <f t="shared" si="7"/>
        <v>28.737864077669904</v>
      </c>
      <c r="J87" s="78">
        <f t="shared" ref="J87:O87" si="8">J124/J19</f>
        <v>29.659318637274552</v>
      </c>
      <c r="K87" s="78">
        <f t="shared" si="8"/>
        <v>30.631578947368425</v>
      </c>
      <c r="L87" s="115"/>
      <c r="M87" s="78">
        <f t="shared" si="8"/>
        <v>30.812641083521445</v>
      </c>
      <c r="N87" s="78">
        <f t="shared" si="8"/>
        <v>32.345971563981045</v>
      </c>
      <c r="O87" s="78">
        <f t="shared" si="8"/>
        <v>34.688691232528591</v>
      </c>
      <c r="P87" s="78">
        <f>P124/P19</f>
        <v>35.546875</v>
      </c>
      <c r="Q87" s="78">
        <f>Q124/Q19</f>
        <v>38.022284122562674</v>
      </c>
      <c r="R87" s="78">
        <f>R124/R19</f>
        <v>38.833570412517787</v>
      </c>
      <c r="S87" s="103"/>
    </row>
    <row r="88" spans="1:19" ht="19.5" hidden="1">
      <c r="A88" s="10" t="s">
        <v>32</v>
      </c>
      <c r="B88" s="5" t="s">
        <v>26</v>
      </c>
      <c r="C88" s="15">
        <f>C128</f>
        <v>16.2</v>
      </c>
      <c r="D88" s="28">
        <f>D128</f>
        <v>16</v>
      </c>
      <c r="E88" s="28">
        <f>E128</f>
        <v>16</v>
      </c>
      <c r="F88" s="28">
        <f>F128</f>
        <v>16</v>
      </c>
      <c r="G88" s="39">
        <v>18.8</v>
      </c>
      <c r="H88" s="39">
        <v>18.8</v>
      </c>
      <c r="I88" s="39"/>
      <c r="J88" s="39"/>
      <c r="K88" s="72"/>
      <c r="L88" s="112"/>
      <c r="M88" s="112"/>
      <c r="N88" s="112"/>
      <c r="O88" s="112"/>
      <c r="P88" s="112"/>
      <c r="Q88" s="112"/>
      <c r="R88" s="112"/>
      <c r="S88" s="99"/>
    </row>
    <row r="89" spans="1:19" ht="22.5" hidden="1">
      <c r="A89" s="10" t="s">
        <v>33</v>
      </c>
      <c r="B89" s="5" t="s">
        <v>18</v>
      </c>
      <c r="C89" s="15">
        <v>100</v>
      </c>
      <c r="D89" s="28">
        <v>100</v>
      </c>
      <c r="E89" s="28">
        <v>100</v>
      </c>
      <c r="F89" s="28">
        <v>100</v>
      </c>
      <c r="G89" s="39">
        <v>100</v>
      </c>
      <c r="H89" s="39">
        <v>100</v>
      </c>
      <c r="I89" s="39">
        <v>100</v>
      </c>
      <c r="J89" s="39">
        <v>100</v>
      </c>
      <c r="K89" s="72">
        <v>100</v>
      </c>
      <c r="L89" s="112"/>
      <c r="M89" s="112">
        <v>100</v>
      </c>
      <c r="N89" s="112">
        <v>100</v>
      </c>
      <c r="O89" s="112">
        <v>100</v>
      </c>
      <c r="P89" s="112">
        <v>100</v>
      </c>
      <c r="Q89" s="112">
        <v>100</v>
      </c>
      <c r="R89" s="112">
        <v>100</v>
      </c>
      <c r="S89" s="99"/>
    </row>
    <row r="90" spans="1:19" hidden="1">
      <c r="A90" s="12" t="s">
        <v>43</v>
      </c>
      <c r="B90" s="79" t="s">
        <v>12</v>
      </c>
      <c r="C90" s="15">
        <v>0</v>
      </c>
      <c r="D90" s="28">
        <v>0</v>
      </c>
      <c r="E90" s="28">
        <v>0</v>
      </c>
      <c r="F90" s="30">
        <v>0</v>
      </c>
      <c r="G90" s="80">
        <v>0</v>
      </c>
      <c r="H90" s="80">
        <v>0</v>
      </c>
      <c r="I90" s="80">
        <v>0</v>
      </c>
      <c r="J90" s="80">
        <v>0</v>
      </c>
      <c r="K90" s="89">
        <v>0</v>
      </c>
      <c r="L90" s="116"/>
      <c r="M90" s="116">
        <v>0</v>
      </c>
      <c r="N90" s="116">
        <v>0</v>
      </c>
      <c r="O90" s="116">
        <v>0</v>
      </c>
      <c r="P90" s="116">
        <v>0</v>
      </c>
      <c r="Q90" s="116">
        <v>0</v>
      </c>
      <c r="R90" s="116">
        <v>0</v>
      </c>
      <c r="S90" s="106"/>
    </row>
    <row r="91" spans="1:19" ht="22.5" hidden="1">
      <c r="A91" s="12" t="s">
        <v>44</v>
      </c>
      <c r="B91" s="79" t="s">
        <v>12</v>
      </c>
      <c r="C91" s="15">
        <v>2</v>
      </c>
      <c r="D91" s="28">
        <v>1</v>
      </c>
      <c r="E91" s="28">
        <v>1</v>
      </c>
      <c r="F91" s="30">
        <v>1</v>
      </c>
      <c r="G91" s="80">
        <v>2</v>
      </c>
      <c r="H91" s="80">
        <v>3</v>
      </c>
      <c r="I91" s="80">
        <v>3</v>
      </c>
      <c r="J91" s="80">
        <v>3</v>
      </c>
      <c r="K91" s="89">
        <v>3</v>
      </c>
      <c r="L91" s="116"/>
      <c r="M91" s="116">
        <v>3</v>
      </c>
      <c r="N91" s="116">
        <v>3</v>
      </c>
      <c r="O91" s="116">
        <v>3</v>
      </c>
      <c r="P91" s="116">
        <v>3</v>
      </c>
      <c r="Q91" s="116">
        <v>3</v>
      </c>
      <c r="R91" s="116">
        <v>3</v>
      </c>
      <c r="S91" s="106"/>
    </row>
    <row r="92" spans="1:19" ht="22.5" hidden="1">
      <c r="A92" s="12" t="s">
        <v>45</v>
      </c>
      <c r="B92" s="79" t="s">
        <v>46</v>
      </c>
      <c r="C92" s="15">
        <v>35</v>
      </c>
      <c r="D92" s="28">
        <v>20</v>
      </c>
      <c r="E92" s="28">
        <v>20</v>
      </c>
      <c r="F92" s="30">
        <v>20</v>
      </c>
      <c r="G92" s="80">
        <v>60</v>
      </c>
      <c r="H92" s="80">
        <v>75</v>
      </c>
      <c r="I92" s="80">
        <v>75</v>
      </c>
      <c r="J92" s="80">
        <v>60</v>
      </c>
      <c r="K92" s="89">
        <v>60</v>
      </c>
      <c r="L92" s="116"/>
      <c r="M92" s="116">
        <v>60</v>
      </c>
      <c r="N92" s="116">
        <v>60</v>
      </c>
      <c r="O92" s="116">
        <v>60</v>
      </c>
      <c r="P92" s="116">
        <v>60</v>
      </c>
      <c r="Q92" s="116">
        <v>60</v>
      </c>
      <c r="R92" s="116">
        <v>60</v>
      </c>
      <c r="S92" s="106"/>
    </row>
    <row r="93" spans="1:19" hidden="1">
      <c r="A93" s="12"/>
      <c r="B93" s="79"/>
      <c r="C93" s="15"/>
      <c r="D93" s="28"/>
      <c r="E93" s="28"/>
      <c r="F93" s="30"/>
      <c r="G93" s="80"/>
      <c r="H93" s="80"/>
      <c r="I93" s="80"/>
      <c r="J93" s="80"/>
      <c r="K93" s="89"/>
      <c r="L93" s="116"/>
      <c r="M93" s="116"/>
      <c r="N93" s="116"/>
      <c r="O93" s="116"/>
      <c r="P93" s="116"/>
      <c r="Q93" s="116"/>
      <c r="R93" s="116"/>
      <c r="S93" s="106"/>
    </row>
    <row r="94" spans="1:19" ht="22.5" hidden="1">
      <c r="A94" s="12" t="s">
        <v>47</v>
      </c>
      <c r="B94" s="79" t="s">
        <v>12</v>
      </c>
      <c r="C94" s="15">
        <v>2</v>
      </c>
      <c r="D94" s="28">
        <v>1</v>
      </c>
      <c r="E94" s="28">
        <v>1</v>
      </c>
      <c r="F94" s="30">
        <v>1</v>
      </c>
      <c r="G94" s="80">
        <v>2</v>
      </c>
      <c r="H94" s="80">
        <v>2</v>
      </c>
      <c r="I94" s="80">
        <v>2</v>
      </c>
      <c r="J94" s="80">
        <v>2</v>
      </c>
      <c r="K94" s="89">
        <v>2</v>
      </c>
      <c r="L94" s="116"/>
      <c r="M94" s="116">
        <v>2</v>
      </c>
      <c r="N94" s="116">
        <v>2</v>
      </c>
      <c r="O94" s="116">
        <v>2</v>
      </c>
      <c r="P94" s="116">
        <v>2</v>
      </c>
      <c r="Q94" s="116">
        <v>2</v>
      </c>
      <c r="R94" s="116">
        <v>2</v>
      </c>
      <c r="S94" s="106"/>
    </row>
    <row r="95" spans="1:19" ht="22.5" hidden="1">
      <c r="A95" s="12" t="s">
        <v>48</v>
      </c>
      <c r="B95" s="79" t="s">
        <v>20</v>
      </c>
      <c r="C95" s="15">
        <v>66</v>
      </c>
      <c r="D95" s="28">
        <v>55</v>
      </c>
      <c r="E95" s="28">
        <v>52</v>
      </c>
      <c r="F95" s="30">
        <v>47</v>
      </c>
      <c r="G95" s="80">
        <v>87</v>
      </c>
      <c r="H95" s="80">
        <v>84</v>
      </c>
      <c r="I95" s="80">
        <v>79</v>
      </c>
      <c r="J95" s="80">
        <v>76</v>
      </c>
      <c r="K95" s="89">
        <v>76</v>
      </c>
      <c r="L95" s="116"/>
      <c r="M95" s="116">
        <v>76</v>
      </c>
      <c r="N95" s="116">
        <v>76</v>
      </c>
      <c r="O95" s="116">
        <v>76</v>
      </c>
      <c r="P95" s="116">
        <v>76</v>
      </c>
      <c r="Q95" s="116">
        <v>76</v>
      </c>
      <c r="R95" s="116">
        <v>76</v>
      </c>
      <c r="S95" s="106"/>
    </row>
    <row r="96" spans="1:19" hidden="1">
      <c r="A96" s="12"/>
      <c r="B96" s="79"/>
      <c r="C96" s="15"/>
      <c r="D96" s="28"/>
      <c r="E96" s="28"/>
      <c r="F96" s="30"/>
      <c r="G96" s="80"/>
      <c r="H96" s="80"/>
      <c r="I96" s="80"/>
      <c r="J96" s="80"/>
      <c r="K96" s="89"/>
      <c r="L96" s="116"/>
      <c r="M96" s="116"/>
      <c r="N96" s="116"/>
      <c r="O96" s="116"/>
      <c r="P96" s="116"/>
      <c r="Q96" s="116"/>
      <c r="R96" s="116"/>
      <c r="S96" s="106"/>
    </row>
    <row r="97" spans="1:19" ht="22.5" hidden="1">
      <c r="A97" s="12" t="s">
        <v>49</v>
      </c>
      <c r="B97" s="79" t="s">
        <v>20</v>
      </c>
      <c r="C97" s="15">
        <v>27</v>
      </c>
      <c r="D97" s="28">
        <v>17</v>
      </c>
      <c r="E97" s="28">
        <v>14</v>
      </c>
      <c r="F97" s="30">
        <v>14</v>
      </c>
      <c r="G97" s="80">
        <v>23</v>
      </c>
      <c r="H97" s="80">
        <v>25</v>
      </c>
      <c r="I97" s="80">
        <v>23</v>
      </c>
      <c r="J97" s="80">
        <v>21</v>
      </c>
      <c r="K97" s="89">
        <v>21</v>
      </c>
      <c r="L97" s="116"/>
      <c r="M97" s="116">
        <v>21</v>
      </c>
      <c r="N97" s="116">
        <v>21</v>
      </c>
      <c r="O97" s="116">
        <v>21</v>
      </c>
      <c r="P97" s="116">
        <v>21</v>
      </c>
      <c r="Q97" s="116">
        <v>21</v>
      </c>
      <c r="R97" s="116">
        <v>21</v>
      </c>
      <c r="S97" s="106"/>
    </row>
    <row r="98" spans="1:19" hidden="1">
      <c r="A98" s="12"/>
      <c r="B98" s="79"/>
      <c r="C98" s="15"/>
      <c r="D98" s="28"/>
      <c r="E98" s="28"/>
      <c r="F98" s="30"/>
      <c r="G98" s="80"/>
      <c r="H98" s="80"/>
      <c r="I98" s="80"/>
      <c r="J98" s="80"/>
      <c r="K98" s="89"/>
      <c r="L98" s="116"/>
      <c r="M98" s="116"/>
      <c r="N98" s="116"/>
      <c r="O98" s="116"/>
      <c r="P98" s="116"/>
      <c r="Q98" s="116"/>
      <c r="R98" s="116"/>
      <c r="S98" s="106"/>
    </row>
    <row r="99" spans="1:19" hidden="1">
      <c r="A99" s="12" t="s">
        <v>50</v>
      </c>
      <c r="B99" s="11" t="s">
        <v>12</v>
      </c>
      <c r="C99" s="15">
        <v>1</v>
      </c>
      <c r="D99" s="28"/>
      <c r="E99" s="28"/>
      <c r="F99" s="30"/>
      <c r="G99" s="81"/>
      <c r="H99" s="81"/>
      <c r="I99" s="81">
        <v>0</v>
      </c>
      <c r="J99" s="81">
        <v>0</v>
      </c>
      <c r="K99" s="90">
        <v>0</v>
      </c>
      <c r="L99" s="117"/>
      <c r="M99" s="117">
        <v>0</v>
      </c>
      <c r="N99" s="117">
        <v>0</v>
      </c>
      <c r="O99" s="117">
        <v>0</v>
      </c>
      <c r="P99" s="117">
        <v>0</v>
      </c>
      <c r="Q99" s="117">
        <v>0</v>
      </c>
      <c r="R99" s="117">
        <v>0</v>
      </c>
      <c r="S99" s="107"/>
    </row>
    <row r="100" spans="1:19" hidden="1">
      <c r="A100" s="12" t="s">
        <v>51</v>
      </c>
      <c r="B100" s="11" t="s">
        <v>52</v>
      </c>
      <c r="C100" s="15">
        <v>148</v>
      </c>
      <c r="D100" s="28"/>
      <c r="E100" s="28"/>
      <c r="F100" s="30"/>
      <c r="G100" s="81"/>
      <c r="H100" s="81"/>
      <c r="I100" s="81">
        <v>0</v>
      </c>
      <c r="J100" s="81">
        <v>0</v>
      </c>
      <c r="K100" s="90">
        <v>0</v>
      </c>
      <c r="L100" s="117"/>
      <c r="M100" s="117">
        <v>0</v>
      </c>
      <c r="N100" s="117">
        <v>0</v>
      </c>
      <c r="O100" s="117">
        <v>0</v>
      </c>
      <c r="P100" s="117">
        <v>0</v>
      </c>
      <c r="Q100" s="117">
        <v>0</v>
      </c>
      <c r="R100" s="117">
        <v>0</v>
      </c>
      <c r="S100" s="107"/>
    </row>
    <row r="101" spans="1:19" ht="19.5" hidden="1">
      <c r="A101" s="12" t="s">
        <v>53</v>
      </c>
      <c r="B101" s="11" t="s">
        <v>54</v>
      </c>
      <c r="C101" s="15">
        <v>116.5</v>
      </c>
      <c r="D101" s="28"/>
      <c r="E101" s="28"/>
      <c r="F101" s="30"/>
      <c r="G101" s="81"/>
      <c r="H101" s="81"/>
      <c r="I101" s="81"/>
      <c r="J101" s="81"/>
      <c r="K101" s="90"/>
      <c r="L101" s="117"/>
      <c r="M101" s="117"/>
      <c r="N101" s="117"/>
      <c r="O101" s="117"/>
      <c r="P101" s="117"/>
      <c r="Q101" s="117"/>
      <c r="R101" s="117"/>
      <c r="S101" s="107"/>
    </row>
    <row r="102" spans="1:19" hidden="1">
      <c r="A102" s="12" t="s">
        <v>55</v>
      </c>
      <c r="B102" s="11" t="s">
        <v>56</v>
      </c>
      <c r="C102" s="15">
        <v>332</v>
      </c>
      <c r="D102" s="28"/>
      <c r="E102" s="28"/>
      <c r="F102" s="30"/>
      <c r="G102" s="81"/>
      <c r="H102" s="81"/>
      <c r="I102" s="81"/>
      <c r="J102" s="81"/>
      <c r="K102" s="90"/>
      <c r="L102" s="117"/>
      <c r="M102" s="117"/>
      <c r="N102" s="117"/>
      <c r="O102" s="117"/>
      <c r="P102" s="117"/>
      <c r="Q102" s="117"/>
      <c r="R102" s="117"/>
      <c r="S102" s="107"/>
    </row>
    <row r="103" spans="1:19" ht="22.5" hidden="1">
      <c r="A103" s="12" t="s">
        <v>57</v>
      </c>
      <c r="B103" s="11" t="s">
        <v>12</v>
      </c>
      <c r="C103" s="15">
        <v>3</v>
      </c>
      <c r="D103" s="28"/>
      <c r="E103" s="28"/>
      <c r="F103" s="30"/>
      <c r="G103" s="81"/>
      <c r="H103" s="81"/>
      <c r="I103" s="81"/>
      <c r="J103" s="81"/>
      <c r="K103" s="90"/>
      <c r="L103" s="117"/>
      <c r="M103" s="117"/>
      <c r="N103" s="117"/>
      <c r="O103" s="117"/>
      <c r="P103" s="117"/>
      <c r="Q103" s="117"/>
      <c r="R103" s="117"/>
      <c r="S103" s="107"/>
    </row>
    <row r="104" spans="1:19" hidden="1">
      <c r="A104" s="12" t="s">
        <v>58</v>
      </c>
      <c r="B104" s="11" t="s">
        <v>12</v>
      </c>
      <c r="C104" s="15">
        <v>23</v>
      </c>
      <c r="D104" s="28">
        <v>3</v>
      </c>
      <c r="E104" s="28">
        <v>3</v>
      </c>
      <c r="F104" s="30">
        <v>3</v>
      </c>
      <c r="G104" s="81">
        <v>3</v>
      </c>
      <c r="H104" s="81">
        <v>3</v>
      </c>
      <c r="I104" s="81">
        <v>3</v>
      </c>
      <c r="J104" s="81">
        <v>3</v>
      </c>
      <c r="K104" s="90">
        <v>3</v>
      </c>
      <c r="L104" s="117"/>
      <c r="M104" s="117">
        <v>3</v>
      </c>
      <c r="N104" s="117">
        <v>3</v>
      </c>
      <c r="O104" s="117">
        <v>3</v>
      </c>
      <c r="P104" s="117">
        <v>3</v>
      </c>
      <c r="Q104" s="117">
        <v>3</v>
      </c>
      <c r="R104" s="117">
        <v>3</v>
      </c>
      <c r="S104" s="107"/>
    </row>
    <row r="105" spans="1:19" ht="22.5" hidden="1">
      <c r="A105" s="12" t="s">
        <v>59</v>
      </c>
      <c r="B105" s="11" t="s">
        <v>28</v>
      </c>
      <c r="C105" s="15">
        <v>228.3</v>
      </c>
      <c r="D105" s="28"/>
      <c r="E105" s="28"/>
      <c r="F105" s="28"/>
      <c r="G105" s="34"/>
      <c r="H105" s="34"/>
      <c r="I105" s="34"/>
      <c r="J105" s="34"/>
      <c r="K105" s="77"/>
      <c r="L105" s="118"/>
      <c r="M105" s="118"/>
      <c r="N105" s="118"/>
      <c r="O105" s="118"/>
      <c r="P105" s="118"/>
      <c r="Q105" s="118"/>
      <c r="R105" s="118"/>
      <c r="S105" s="108"/>
    </row>
    <row r="106" spans="1:19" hidden="1">
      <c r="A106" s="12" t="s">
        <v>61</v>
      </c>
      <c r="B106" s="11" t="s">
        <v>20</v>
      </c>
      <c r="C106" s="15">
        <v>32</v>
      </c>
      <c r="D106" s="28"/>
      <c r="E106" s="28"/>
      <c r="F106" s="28"/>
      <c r="G106" s="34"/>
      <c r="H106" s="34"/>
      <c r="I106" s="34"/>
      <c r="J106" s="34"/>
      <c r="K106" s="77"/>
      <c r="L106" s="118"/>
      <c r="M106" s="118"/>
      <c r="N106" s="118"/>
      <c r="O106" s="118"/>
      <c r="P106" s="118"/>
      <c r="Q106" s="118"/>
      <c r="R106" s="118"/>
      <c r="S106" s="108"/>
    </row>
    <row r="107" spans="1:19" ht="22.5" hidden="1">
      <c r="A107" s="12" t="s">
        <v>62</v>
      </c>
      <c r="B107" s="11" t="s">
        <v>63</v>
      </c>
      <c r="C107" s="15">
        <v>25.2</v>
      </c>
      <c r="D107" s="28"/>
      <c r="E107" s="28"/>
      <c r="F107" s="28"/>
      <c r="G107" s="34"/>
      <c r="H107" s="34"/>
      <c r="I107" s="34"/>
      <c r="J107" s="34"/>
      <c r="K107" s="77"/>
      <c r="L107" s="118"/>
      <c r="M107" s="118"/>
      <c r="N107" s="118"/>
      <c r="O107" s="118"/>
      <c r="P107" s="118"/>
      <c r="Q107" s="118"/>
      <c r="R107" s="118"/>
      <c r="S107" s="108"/>
    </row>
    <row r="108" spans="1:19" ht="22.5" hidden="1">
      <c r="A108" s="12" t="s">
        <v>64</v>
      </c>
      <c r="B108" s="11" t="s">
        <v>63</v>
      </c>
      <c r="C108" s="15">
        <v>124.4</v>
      </c>
      <c r="D108" s="28">
        <v>4</v>
      </c>
      <c r="E108" s="28">
        <v>2.2999999999999998</v>
      </c>
      <c r="F108" s="28">
        <v>2.2999999999999998</v>
      </c>
      <c r="G108" s="34">
        <v>3.3</v>
      </c>
      <c r="H108" s="34">
        <v>3.3</v>
      </c>
      <c r="I108" s="34"/>
      <c r="J108" s="34"/>
      <c r="K108" s="77"/>
      <c r="L108" s="118"/>
      <c r="M108" s="118"/>
      <c r="N108" s="118"/>
      <c r="O108" s="118"/>
      <c r="P108" s="118"/>
      <c r="Q108" s="118"/>
      <c r="R108" s="118"/>
      <c r="S108" s="108"/>
    </row>
    <row r="109" spans="1:19" hidden="1">
      <c r="A109" s="12" t="s">
        <v>50</v>
      </c>
      <c r="B109" s="11" t="s">
        <v>12</v>
      </c>
      <c r="C109" s="15"/>
      <c r="D109" s="28"/>
      <c r="E109" s="28"/>
      <c r="F109" s="28"/>
      <c r="G109" s="39"/>
      <c r="H109" s="39"/>
      <c r="I109" s="39"/>
      <c r="J109" s="39"/>
      <c r="K109" s="72"/>
      <c r="L109" s="112"/>
      <c r="M109" s="112"/>
      <c r="N109" s="112"/>
      <c r="O109" s="112"/>
      <c r="P109" s="112"/>
      <c r="Q109" s="112"/>
      <c r="R109" s="112"/>
      <c r="S109" s="99"/>
    </row>
    <row r="110" spans="1:19" hidden="1">
      <c r="A110" s="12" t="s">
        <v>51</v>
      </c>
      <c r="B110" s="11" t="s">
        <v>52</v>
      </c>
      <c r="C110" s="15"/>
      <c r="D110" s="28"/>
      <c r="E110" s="28"/>
      <c r="F110" s="28"/>
      <c r="G110" s="39"/>
      <c r="H110" s="39"/>
      <c r="I110" s="39"/>
      <c r="J110" s="39"/>
      <c r="K110" s="72"/>
      <c r="L110" s="112"/>
      <c r="M110" s="112"/>
      <c r="N110" s="112"/>
      <c r="O110" s="112"/>
      <c r="P110" s="112"/>
      <c r="Q110" s="112"/>
      <c r="R110" s="112"/>
      <c r="S110" s="99"/>
    </row>
    <row r="111" spans="1:19" ht="19.5" hidden="1">
      <c r="A111" s="12" t="s">
        <v>53</v>
      </c>
      <c r="B111" s="11" t="s">
        <v>54</v>
      </c>
      <c r="C111" s="15"/>
      <c r="D111" s="28"/>
      <c r="E111" s="28"/>
      <c r="F111" s="28"/>
      <c r="G111" s="39"/>
      <c r="H111" s="39"/>
      <c r="I111" s="39"/>
      <c r="J111" s="39"/>
      <c r="K111" s="72"/>
      <c r="L111" s="112"/>
      <c r="M111" s="112"/>
      <c r="N111" s="112"/>
      <c r="O111" s="112"/>
      <c r="P111" s="112"/>
      <c r="Q111" s="112"/>
      <c r="R111" s="112"/>
      <c r="S111" s="99"/>
    </row>
    <row r="112" spans="1:19" hidden="1">
      <c r="A112" s="12" t="s">
        <v>55</v>
      </c>
      <c r="B112" s="11" t="s">
        <v>56</v>
      </c>
      <c r="C112" s="15"/>
      <c r="D112" s="28"/>
      <c r="E112" s="28"/>
      <c r="F112" s="28"/>
      <c r="G112" s="39"/>
      <c r="H112" s="39"/>
      <c r="I112" s="39"/>
      <c r="J112" s="39"/>
      <c r="K112" s="72"/>
      <c r="L112" s="112"/>
      <c r="M112" s="112"/>
      <c r="N112" s="112"/>
      <c r="O112" s="112"/>
      <c r="P112" s="112"/>
      <c r="Q112" s="112"/>
      <c r="R112" s="112"/>
      <c r="S112" s="99"/>
    </row>
    <row r="113" spans="1:19" ht="22.5" hidden="1">
      <c r="A113" s="12" t="s">
        <v>57</v>
      </c>
      <c r="B113" s="11" t="s">
        <v>12</v>
      </c>
      <c r="C113" s="15"/>
      <c r="D113" s="28"/>
      <c r="E113" s="28"/>
      <c r="F113" s="28"/>
      <c r="G113" s="39"/>
      <c r="H113" s="39"/>
      <c r="I113" s="39"/>
      <c r="J113" s="39"/>
      <c r="K113" s="72"/>
      <c r="L113" s="112"/>
      <c r="M113" s="112"/>
      <c r="N113" s="112"/>
      <c r="O113" s="112"/>
      <c r="P113" s="112"/>
      <c r="Q113" s="112"/>
      <c r="R113" s="112"/>
      <c r="S113" s="99"/>
    </row>
    <row r="114" spans="1:19" hidden="1">
      <c r="A114" s="12" t="s">
        <v>58</v>
      </c>
      <c r="B114" s="11" t="s">
        <v>12</v>
      </c>
      <c r="C114" s="15"/>
      <c r="D114" s="28"/>
      <c r="E114" s="28"/>
      <c r="F114" s="28"/>
      <c r="G114" s="39"/>
      <c r="H114" s="39"/>
      <c r="I114" s="39"/>
      <c r="J114" s="39"/>
      <c r="K114" s="72"/>
      <c r="L114" s="112"/>
      <c r="M114" s="112"/>
      <c r="N114" s="112"/>
      <c r="O114" s="112"/>
      <c r="P114" s="112"/>
      <c r="Q114" s="112"/>
      <c r="R114" s="112"/>
      <c r="S114" s="99"/>
    </row>
    <row r="115" spans="1:19" ht="22.5" hidden="1">
      <c r="A115" s="12" t="s">
        <v>59</v>
      </c>
      <c r="B115" s="11" t="s">
        <v>28</v>
      </c>
      <c r="C115" s="15"/>
      <c r="D115" s="28"/>
      <c r="E115" s="28"/>
      <c r="F115" s="28"/>
      <c r="G115" s="39"/>
      <c r="H115" s="39"/>
      <c r="I115" s="39"/>
      <c r="J115" s="39"/>
      <c r="K115" s="72"/>
      <c r="L115" s="112"/>
      <c r="M115" s="112"/>
      <c r="N115" s="112"/>
      <c r="O115" s="112"/>
      <c r="P115" s="112"/>
      <c r="Q115" s="112"/>
      <c r="R115" s="112"/>
      <c r="S115" s="99"/>
    </row>
    <row r="116" spans="1:19" hidden="1">
      <c r="A116" s="12" t="s">
        <v>61</v>
      </c>
      <c r="B116" s="11" t="s">
        <v>20</v>
      </c>
      <c r="C116" s="15"/>
      <c r="D116" s="28"/>
      <c r="E116" s="28"/>
      <c r="F116" s="28"/>
      <c r="G116" s="39"/>
      <c r="H116" s="39"/>
      <c r="I116" s="39"/>
      <c r="J116" s="39"/>
      <c r="K116" s="72"/>
      <c r="L116" s="112"/>
      <c r="M116" s="112"/>
      <c r="N116" s="112"/>
      <c r="O116" s="112"/>
      <c r="P116" s="112"/>
      <c r="Q116" s="112"/>
      <c r="R116" s="112"/>
      <c r="S116" s="99"/>
    </row>
    <row r="117" spans="1:19" ht="22.5" hidden="1">
      <c r="A117" s="12" t="s">
        <v>62</v>
      </c>
      <c r="B117" s="11" t="s">
        <v>63</v>
      </c>
      <c r="C117" s="15"/>
      <c r="D117" s="28"/>
      <c r="E117" s="28"/>
      <c r="F117" s="28"/>
      <c r="G117" s="39"/>
      <c r="H117" s="39"/>
      <c r="I117" s="39"/>
      <c r="J117" s="39"/>
      <c r="K117" s="72"/>
      <c r="L117" s="112"/>
      <c r="M117" s="112"/>
      <c r="N117" s="112"/>
      <c r="O117" s="112"/>
      <c r="P117" s="112"/>
      <c r="Q117" s="112"/>
      <c r="R117" s="112"/>
      <c r="S117" s="99"/>
    </row>
    <row r="118" spans="1:19" ht="22.5" hidden="1">
      <c r="A118" s="12" t="s">
        <v>64</v>
      </c>
      <c r="B118" s="11" t="s">
        <v>63</v>
      </c>
      <c r="C118" s="15"/>
      <c r="D118" s="28"/>
      <c r="E118" s="28"/>
      <c r="F118" s="28"/>
      <c r="G118" s="39"/>
      <c r="H118" s="39"/>
      <c r="I118" s="39"/>
      <c r="J118" s="39"/>
      <c r="K118" s="72"/>
      <c r="L118" s="112"/>
      <c r="M118" s="112"/>
      <c r="N118" s="112"/>
      <c r="O118" s="112"/>
      <c r="P118" s="112"/>
      <c r="Q118" s="112"/>
      <c r="R118" s="112"/>
      <c r="S118" s="99"/>
    </row>
    <row r="119" spans="1:19">
      <c r="A119" s="82" t="s">
        <v>108</v>
      </c>
      <c r="B119" s="14"/>
      <c r="C119" s="83"/>
      <c r="D119" s="84"/>
      <c r="E119" s="84"/>
      <c r="F119" s="84"/>
      <c r="G119" s="39"/>
      <c r="H119" s="39"/>
      <c r="I119" s="39"/>
      <c r="J119" s="39"/>
      <c r="K119" s="39"/>
      <c r="L119" s="112"/>
      <c r="M119" s="112"/>
      <c r="N119" s="112"/>
      <c r="O119" s="112"/>
      <c r="P119" s="112"/>
      <c r="Q119" s="112"/>
      <c r="R119" s="112"/>
      <c r="S119" s="98"/>
    </row>
    <row r="120" spans="1:19" hidden="1">
      <c r="A120" s="40"/>
      <c r="B120" s="14"/>
      <c r="C120" s="83"/>
      <c r="D120" s="84"/>
      <c r="E120" s="84"/>
      <c r="F120" s="84"/>
      <c r="G120" s="39"/>
      <c r="H120" s="39"/>
      <c r="I120" s="39"/>
      <c r="J120" s="39"/>
      <c r="K120" s="39"/>
      <c r="L120" s="112"/>
      <c r="M120" s="112"/>
      <c r="N120" s="112"/>
      <c r="O120" s="112"/>
      <c r="P120" s="112"/>
      <c r="Q120" s="112"/>
      <c r="R120" s="112"/>
      <c r="S120" s="98"/>
    </row>
    <row r="121" spans="1:19" hidden="1">
      <c r="A121" s="40" t="s">
        <v>60</v>
      </c>
      <c r="B121" s="14"/>
      <c r="C121" s="83"/>
      <c r="D121" s="84"/>
      <c r="E121" s="84"/>
      <c r="F121" s="84"/>
      <c r="G121" s="39"/>
      <c r="H121" s="39"/>
      <c r="I121" s="39"/>
      <c r="J121" s="39"/>
      <c r="K121" s="39"/>
      <c r="L121" s="112"/>
      <c r="M121" s="112"/>
      <c r="N121" s="112"/>
      <c r="O121" s="112"/>
      <c r="P121" s="112"/>
      <c r="Q121" s="112"/>
      <c r="R121" s="112"/>
      <c r="S121" s="98"/>
    </row>
    <row r="122" spans="1:19" ht="22.5" hidden="1">
      <c r="A122" s="40" t="s">
        <v>99</v>
      </c>
      <c r="B122" s="14" t="s">
        <v>26</v>
      </c>
      <c r="C122" s="83"/>
      <c r="D122" s="84"/>
      <c r="E122" s="84"/>
      <c r="F122" s="84"/>
      <c r="G122" s="39"/>
      <c r="H122" s="39"/>
      <c r="I122" s="39"/>
      <c r="J122" s="39"/>
      <c r="K122" s="39"/>
      <c r="L122" s="112"/>
      <c r="M122" s="112"/>
      <c r="N122" s="112"/>
      <c r="O122" s="112"/>
      <c r="P122" s="112"/>
      <c r="Q122" s="112"/>
      <c r="R122" s="112"/>
      <c r="S122" s="98"/>
    </row>
    <row r="123" spans="1:19" ht="36" hidden="1">
      <c r="A123" s="40" t="s">
        <v>100</v>
      </c>
      <c r="B123" s="14" t="s">
        <v>26</v>
      </c>
      <c r="C123" s="83"/>
      <c r="D123" s="84"/>
      <c r="E123" s="84"/>
      <c r="F123" s="84"/>
      <c r="G123" s="39"/>
      <c r="H123" s="39"/>
      <c r="I123" s="39"/>
      <c r="J123" s="39"/>
      <c r="K123" s="39"/>
      <c r="L123" s="112"/>
      <c r="M123" s="112"/>
      <c r="N123" s="112"/>
      <c r="O123" s="112"/>
      <c r="P123" s="112"/>
      <c r="Q123" s="112"/>
      <c r="R123" s="112"/>
      <c r="S123" s="98"/>
    </row>
    <row r="124" spans="1:19">
      <c r="A124" s="40" t="s">
        <v>101</v>
      </c>
      <c r="B124" s="17" t="s">
        <v>102</v>
      </c>
      <c r="C124" s="83">
        <v>18.8</v>
      </c>
      <c r="D124" s="84">
        <v>18.399999999999999</v>
      </c>
      <c r="E124" s="84">
        <v>18.399999999999999</v>
      </c>
      <c r="F124" s="84">
        <v>18.399999999999999</v>
      </c>
      <c r="G124" s="85">
        <v>29.7</v>
      </c>
      <c r="H124" s="85">
        <v>29.6</v>
      </c>
      <c r="I124" s="85">
        <v>29.6</v>
      </c>
      <c r="J124" s="85">
        <v>29.6</v>
      </c>
      <c r="K124" s="85">
        <v>29.1</v>
      </c>
      <c r="L124" s="131"/>
      <c r="M124" s="85">
        <v>27.3</v>
      </c>
      <c r="N124" s="85">
        <v>27.3</v>
      </c>
      <c r="O124" s="85">
        <v>27.3</v>
      </c>
      <c r="P124" s="85">
        <v>27.3</v>
      </c>
      <c r="Q124" s="85">
        <v>27.3</v>
      </c>
      <c r="R124" s="85">
        <v>27.3</v>
      </c>
      <c r="S124" s="109"/>
    </row>
    <row r="125" spans="1:19">
      <c r="A125" s="40" t="s">
        <v>60</v>
      </c>
      <c r="B125" s="17"/>
      <c r="C125" s="83"/>
      <c r="D125" s="84"/>
      <c r="E125" s="84"/>
      <c r="F125" s="84"/>
      <c r="G125" s="85"/>
      <c r="H125" s="85"/>
      <c r="I125" s="85"/>
      <c r="J125" s="85"/>
      <c r="K125" s="85"/>
      <c r="L125" s="131"/>
      <c r="M125" s="85"/>
      <c r="N125" s="85"/>
      <c r="O125" s="85"/>
      <c r="P125" s="85"/>
      <c r="Q125" s="85"/>
      <c r="R125" s="85"/>
      <c r="S125" s="109"/>
    </row>
    <row r="126" spans="1:19" ht="24">
      <c r="A126" s="40" t="s">
        <v>103</v>
      </c>
      <c r="B126" s="17" t="s">
        <v>102</v>
      </c>
      <c r="C126" s="83">
        <v>6.8</v>
      </c>
      <c r="D126" s="84">
        <v>7.1</v>
      </c>
      <c r="E126" s="84">
        <v>7.15</v>
      </c>
      <c r="F126" s="84">
        <v>7.15</v>
      </c>
      <c r="G126" s="85">
        <v>9.3000000000000007</v>
      </c>
      <c r="H126" s="85">
        <v>9.3000000000000007</v>
      </c>
      <c r="I126" s="85">
        <v>9.3000000000000007</v>
      </c>
      <c r="J126" s="85">
        <v>8.6999999999999993</v>
      </c>
      <c r="K126" s="85">
        <v>8.1</v>
      </c>
      <c r="L126" s="131"/>
      <c r="M126" s="85">
        <v>7.8</v>
      </c>
      <c r="N126" s="85">
        <v>7.8</v>
      </c>
      <c r="O126" s="85">
        <v>4.4000000000000004</v>
      </c>
      <c r="P126" s="85">
        <v>4.4000000000000004</v>
      </c>
      <c r="Q126" s="85">
        <v>4.4000000000000004</v>
      </c>
      <c r="R126" s="85">
        <v>4.4000000000000004</v>
      </c>
      <c r="S126" s="109"/>
    </row>
    <row r="127" spans="1:19" ht="19.5">
      <c r="A127" s="10" t="s">
        <v>34</v>
      </c>
      <c r="B127" s="5" t="s">
        <v>26</v>
      </c>
      <c r="C127" s="15"/>
      <c r="D127" s="28"/>
      <c r="E127" s="28"/>
      <c r="F127" s="28"/>
      <c r="G127" s="33"/>
      <c r="H127" s="33"/>
      <c r="I127" s="33"/>
      <c r="J127" s="33"/>
      <c r="K127" s="33"/>
      <c r="L127" s="111"/>
      <c r="M127" s="33">
        <v>27.3</v>
      </c>
      <c r="N127" s="33">
        <v>27.3</v>
      </c>
      <c r="O127" s="33">
        <v>27.3</v>
      </c>
      <c r="P127" s="33">
        <v>27.3</v>
      </c>
      <c r="Q127" s="33">
        <v>27.3</v>
      </c>
      <c r="R127" s="33">
        <v>27.3</v>
      </c>
      <c r="S127" s="97"/>
    </row>
    <row r="128" spans="1:19" ht="10.5" customHeight="1">
      <c r="A128" s="10" t="s">
        <v>35</v>
      </c>
      <c r="B128" s="5"/>
      <c r="C128" s="15">
        <v>16.2</v>
      </c>
      <c r="D128" s="28">
        <v>16</v>
      </c>
      <c r="E128" s="28">
        <v>16</v>
      </c>
      <c r="F128" s="28">
        <v>16</v>
      </c>
      <c r="G128" s="33">
        <v>18.8</v>
      </c>
      <c r="H128" s="33">
        <v>18.8</v>
      </c>
      <c r="I128" s="33">
        <v>18.8</v>
      </c>
      <c r="J128" s="33">
        <v>18.8</v>
      </c>
      <c r="K128" s="33">
        <v>18.8</v>
      </c>
      <c r="L128" s="111"/>
      <c r="M128" s="33">
        <v>18.7</v>
      </c>
      <c r="N128" s="33">
        <v>18.7</v>
      </c>
      <c r="O128" s="33">
        <v>18.899999999999999</v>
      </c>
      <c r="P128" s="33">
        <v>18.899999999999999</v>
      </c>
      <c r="Q128" s="33">
        <v>18.899999999999999</v>
      </c>
      <c r="R128" s="33">
        <v>18.899999999999999</v>
      </c>
      <c r="S128" s="97"/>
    </row>
    <row r="129" spans="1:19" ht="11.25" customHeight="1">
      <c r="A129" s="10" t="s">
        <v>36</v>
      </c>
      <c r="B129" s="5"/>
      <c r="C129" s="15">
        <v>0.8</v>
      </c>
      <c r="D129" s="28">
        <v>0.7</v>
      </c>
      <c r="E129" s="28">
        <v>0.7</v>
      </c>
      <c r="F129" s="28">
        <v>0.7</v>
      </c>
      <c r="G129" s="33">
        <v>0.7</v>
      </c>
      <c r="H129" s="33">
        <v>0.7</v>
      </c>
      <c r="I129" s="33">
        <v>0.7</v>
      </c>
      <c r="J129" s="33">
        <v>0.7</v>
      </c>
      <c r="K129" s="33">
        <v>0.7</v>
      </c>
      <c r="L129" s="111"/>
      <c r="M129" s="33">
        <v>0.7</v>
      </c>
      <c r="N129" s="33">
        <v>0.7</v>
      </c>
      <c r="O129" s="33">
        <v>0.9</v>
      </c>
      <c r="P129" s="33">
        <v>0.9</v>
      </c>
      <c r="Q129" s="33">
        <v>0.9</v>
      </c>
      <c r="R129" s="33">
        <v>0.9</v>
      </c>
      <c r="S129" s="97"/>
    </row>
    <row r="130" spans="1:19" ht="11.25" hidden="1" customHeight="1">
      <c r="A130" s="10" t="s">
        <v>37</v>
      </c>
      <c r="B130" s="5"/>
      <c r="C130" s="15"/>
      <c r="D130" s="28"/>
      <c r="E130" s="28"/>
      <c r="F130" s="28"/>
      <c r="G130" s="33"/>
      <c r="H130" s="33"/>
      <c r="I130" s="33"/>
      <c r="J130" s="33"/>
      <c r="K130" s="33"/>
      <c r="L130" s="111"/>
      <c r="M130" s="33"/>
      <c r="N130" s="33"/>
      <c r="O130" s="33"/>
      <c r="P130" s="33"/>
      <c r="Q130" s="33"/>
      <c r="R130" s="33"/>
      <c r="S130" s="97"/>
    </row>
    <row r="131" spans="1:19" ht="11.25" hidden="1" customHeight="1">
      <c r="A131" s="10" t="s">
        <v>38</v>
      </c>
      <c r="B131" s="5"/>
      <c r="C131" s="15"/>
      <c r="D131" s="28"/>
      <c r="E131" s="28"/>
      <c r="F131" s="28"/>
      <c r="G131" s="33"/>
      <c r="H131" s="33"/>
      <c r="I131" s="33"/>
      <c r="J131" s="33"/>
      <c r="K131" s="33"/>
      <c r="L131" s="111"/>
      <c r="M131" s="33"/>
      <c r="N131" s="33"/>
      <c r="O131" s="33"/>
      <c r="P131" s="33"/>
      <c r="Q131" s="33"/>
      <c r="R131" s="33"/>
      <c r="S131" s="97"/>
    </row>
    <row r="132" spans="1:19" ht="10.5" customHeight="1">
      <c r="A132" s="10" t="s">
        <v>39</v>
      </c>
      <c r="B132" s="5"/>
      <c r="C132" s="15"/>
      <c r="D132" s="28"/>
      <c r="E132" s="28"/>
      <c r="F132" s="28"/>
      <c r="G132" s="33">
        <v>26</v>
      </c>
      <c r="H132" s="33">
        <v>26</v>
      </c>
      <c r="I132" s="33">
        <v>26</v>
      </c>
      <c r="J132" s="33">
        <v>26</v>
      </c>
      <c r="K132" s="33">
        <v>26</v>
      </c>
      <c r="L132" s="111"/>
      <c r="M132" s="33">
        <v>24.1</v>
      </c>
      <c r="N132" s="33">
        <v>24.1</v>
      </c>
      <c r="O132" s="33">
        <v>24.1</v>
      </c>
      <c r="P132" s="33">
        <v>24.1</v>
      </c>
      <c r="Q132" s="33">
        <v>24.1</v>
      </c>
      <c r="R132" s="33">
        <v>24.1</v>
      </c>
      <c r="S132" s="97"/>
    </row>
    <row r="133" spans="1:19" ht="21" hidden="1" customHeight="1">
      <c r="A133" s="10" t="s">
        <v>40</v>
      </c>
      <c r="B133" s="5"/>
      <c r="C133" s="15"/>
      <c r="D133" s="28"/>
      <c r="E133" s="28"/>
      <c r="F133" s="28"/>
      <c r="G133" s="33"/>
      <c r="H133" s="33"/>
      <c r="I133" s="33"/>
      <c r="J133" s="33"/>
      <c r="K133" s="33"/>
      <c r="L133" s="111"/>
      <c r="M133" s="33"/>
      <c r="N133" s="33"/>
      <c r="O133" s="33"/>
      <c r="P133" s="33"/>
      <c r="Q133" s="33"/>
      <c r="R133" s="33"/>
      <c r="S133" s="97"/>
    </row>
    <row r="134" spans="1:19" ht="12.75" customHeight="1">
      <c r="A134" s="10" t="s">
        <v>41</v>
      </c>
      <c r="B134" s="5"/>
      <c r="C134" s="15">
        <v>3.5</v>
      </c>
      <c r="D134" s="28">
        <v>3.5</v>
      </c>
      <c r="E134" s="28">
        <v>3.5</v>
      </c>
      <c r="F134" s="28">
        <v>3.5</v>
      </c>
      <c r="G134" s="33">
        <v>3.6</v>
      </c>
      <c r="H134" s="33">
        <v>3.6</v>
      </c>
      <c r="I134" s="33">
        <v>3.6</v>
      </c>
      <c r="J134" s="33">
        <v>3.6</v>
      </c>
      <c r="K134" s="33">
        <v>3.6</v>
      </c>
      <c r="L134" s="111"/>
      <c r="M134" s="33">
        <v>3.2</v>
      </c>
      <c r="N134" s="33">
        <v>3.2</v>
      </c>
      <c r="O134" s="33">
        <v>3.2</v>
      </c>
      <c r="P134" s="33">
        <v>3.2</v>
      </c>
      <c r="Q134" s="33">
        <v>3.2</v>
      </c>
      <c r="R134" s="33">
        <v>3.2</v>
      </c>
      <c r="S134" s="97"/>
    </row>
    <row r="135" spans="1:19" ht="22.5" hidden="1">
      <c r="A135" s="10" t="s">
        <v>42</v>
      </c>
      <c r="B135" s="5"/>
      <c r="C135" s="15">
        <v>0</v>
      </c>
      <c r="D135" s="28">
        <v>0</v>
      </c>
      <c r="E135" s="28">
        <v>0</v>
      </c>
      <c r="F135" s="28">
        <v>0</v>
      </c>
      <c r="G135" s="33">
        <v>0</v>
      </c>
      <c r="H135" s="43">
        <v>0</v>
      </c>
      <c r="I135" s="43">
        <v>0</v>
      </c>
      <c r="J135" s="33"/>
    </row>
    <row r="136" spans="1:19">
      <c r="G136" s="24"/>
      <c r="H136" s="24"/>
    </row>
    <row r="137" spans="1:19" ht="25.5">
      <c r="A137" s="44" t="s">
        <v>110</v>
      </c>
      <c r="B137" s="134" t="s">
        <v>120</v>
      </c>
      <c r="C137" s="1"/>
      <c r="D137" s="1"/>
      <c r="E137" s="1"/>
      <c r="F137" s="1" t="s">
        <v>109</v>
      </c>
      <c r="G137" s="32" t="s">
        <v>111</v>
      </c>
      <c r="H137" s="24" t="s">
        <v>111</v>
      </c>
      <c r="K137" t="s">
        <v>111</v>
      </c>
      <c r="L137" t="s">
        <v>120</v>
      </c>
    </row>
    <row r="138" spans="1:19">
      <c r="G138" s="24"/>
      <c r="H138" s="24"/>
    </row>
    <row r="139" spans="1:19">
      <c r="G139" s="24"/>
      <c r="H139" s="24"/>
    </row>
    <row r="140" spans="1:19">
      <c r="G140" s="24"/>
      <c r="H140" s="24"/>
    </row>
    <row r="141" spans="1:19">
      <c r="G141" s="24"/>
      <c r="H141" s="24"/>
    </row>
    <row r="142" spans="1:19">
      <c r="G142" s="24"/>
      <c r="H142" s="24"/>
    </row>
    <row r="143" spans="1:19">
      <c r="G143" s="24"/>
      <c r="H143" s="24"/>
    </row>
    <row r="144" spans="1:19">
      <c r="G144" s="24"/>
      <c r="H144" s="24"/>
    </row>
    <row r="145" spans="7:8">
      <c r="G145" s="24"/>
      <c r="H145" s="24"/>
    </row>
    <row r="146" spans="7:8">
      <c r="G146" s="24"/>
      <c r="H146" s="24"/>
    </row>
    <row r="147" spans="7:8">
      <c r="G147" s="24"/>
      <c r="H147" s="24"/>
    </row>
    <row r="148" spans="7:8">
      <c r="G148" s="24"/>
      <c r="H148" s="24"/>
    </row>
    <row r="149" spans="7:8">
      <c r="G149" s="24"/>
      <c r="H149" s="24"/>
    </row>
    <row r="150" spans="7:8">
      <c r="G150" s="24"/>
      <c r="H150" s="24"/>
    </row>
    <row r="151" spans="7:8">
      <c r="G151" s="23"/>
      <c r="H151" s="23"/>
    </row>
    <row r="152" spans="7:8">
      <c r="G152" s="23"/>
      <c r="H152" s="23"/>
    </row>
    <row r="153" spans="7:8">
      <c r="G153" s="23"/>
      <c r="H153" s="23"/>
    </row>
    <row r="154" spans="7:8">
      <c r="G154" s="23"/>
      <c r="H154" s="23"/>
    </row>
    <row r="155" spans="7:8">
      <c r="G155" s="23"/>
      <c r="H155" s="23"/>
    </row>
    <row r="156" spans="7:8">
      <c r="G156" s="23"/>
      <c r="H156" s="23"/>
    </row>
    <row r="157" spans="7:8">
      <c r="G157" s="23"/>
      <c r="H157" s="23"/>
    </row>
    <row r="158" spans="7:8">
      <c r="G158" s="23"/>
      <c r="H158" s="23"/>
    </row>
    <row r="159" spans="7:8">
      <c r="G159" s="23"/>
      <c r="H159" s="23"/>
    </row>
    <row r="160" spans="7:8">
      <c r="G160" s="23"/>
      <c r="H160" s="23"/>
    </row>
    <row r="161" spans="7:8">
      <c r="G161" s="23"/>
      <c r="H161" s="23"/>
    </row>
    <row r="162" spans="7:8">
      <c r="G162" s="23"/>
      <c r="H162" s="23"/>
    </row>
    <row r="163" spans="7:8">
      <c r="G163" s="23"/>
      <c r="H163" s="23"/>
    </row>
    <row r="164" spans="7:8">
      <c r="G164" s="23"/>
      <c r="H164" s="23"/>
    </row>
    <row r="165" spans="7:8">
      <c r="G165" s="23"/>
      <c r="H165" s="23"/>
    </row>
    <row r="166" spans="7:8">
      <c r="G166" s="23"/>
      <c r="H166" s="23"/>
    </row>
    <row r="167" spans="7:8">
      <c r="G167" s="23"/>
      <c r="H167" s="23"/>
    </row>
    <row r="168" spans="7:8">
      <c r="G168" s="23"/>
      <c r="H168" s="23"/>
    </row>
    <row r="169" spans="7:8">
      <c r="G169" s="23"/>
      <c r="H169" s="23"/>
    </row>
    <row r="170" spans="7:8">
      <c r="G170" s="23"/>
      <c r="H170" s="23"/>
    </row>
    <row r="171" spans="7:8">
      <c r="G171" s="23"/>
      <c r="H171" s="23"/>
    </row>
    <row r="172" spans="7:8">
      <c r="G172" s="23"/>
      <c r="H172" s="23"/>
    </row>
    <row r="173" spans="7:8">
      <c r="G173" s="23"/>
      <c r="H173" s="23"/>
    </row>
    <row r="174" spans="7:8">
      <c r="G174" s="23"/>
      <c r="H174" s="23"/>
    </row>
    <row r="175" spans="7:8">
      <c r="G175" s="23"/>
      <c r="H175" s="23"/>
    </row>
    <row r="176" spans="7:8">
      <c r="G176" s="23"/>
      <c r="H176" s="23"/>
    </row>
    <row r="177" spans="7:8">
      <c r="G177" s="23"/>
      <c r="H177" s="23"/>
    </row>
    <row r="178" spans="7:8">
      <c r="G178" s="23"/>
      <c r="H178" s="23"/>
    </row>
    <row r="179" spans="7:8">
      <c r="G179" s="23"/>
      <c r="H179" s="23"/>
    </row>
    <row r="180" spans="7:8">
      <c r="G180" s="23"/>
      <c r="H180" s="23"/>
    </row>
    <row r="181" spans="7:8">
      <c r="G181" s="23"/>
      <c r="H181" s="23"/>
    </row>
    <row r="182" spans="7:8">
      <c r="G182" s="23"/>
      <c r="H182" s="23"/>
    </row>
    <row r="183" spans="7:8">
      <c r="G183" s="23"/>
      <c r="H183" s="23"/>
    </row>
    <row r="184" spans="7:8">
      <c r="G184" s="23"/>
      <c r="H184" s="23"/>
    </row>
    <row r="185" spans="7:8">
      <c r="G185" s="23"/>
      <c r="H185" s="23"/>
    </row>
    <row r="186" spans="7:8">
      <c r="G186" s="23"/>
      <c r="H186" s="23"/>
    </row>
    <row r="187" spans="7:8">
      <c r="G187" s="23"/>
      <c r="H187" s="23"/>
    </row>
    <row r="188" spans="7:8">
      <c r="G188" s="23"/>
      <c r="H188" s="23"/>
    </row>
    <row r="189" spans="7:8">
      <c r="G189" s="23"/>
      <c r="H189" s="23"/>
    </row>
    <row r="190" spans="7:8">
      <c r="G190" s="23"/>
      <c r="H190" s="23"/>
    </row>
    <row r="191" spans="7:8">
      <c r="G191" s="23"/>
      <c r="H191" s="23"/>
    </row>
    <row r="192" spans="7:8">
      <c r="G192" s="23"/>
      <c r="H192" s="23"/>
    </row>
    <row r="193" spans="7:8">
      <c r="G193" s="23"/>
      <c r="H193" s="23"/>
    </row>
    <row r="194" spans="7:8">
      <c r="G194" s="23"/>
      <c r="H194" s="23"/>
    </row>
    <row r="195" spans="7:8">
      <c r="G195" s="23"/>
      <c r="H195" s="23"/>
    </row>
    <row r="196" spans="7:8">
      <c r="G196" s="23"/>
      <c r="H196" s="23"/>
    </row>
    <row r="197" spans="7:8">
      <c r="G197" s="23"/>
      <c r="H197" s="23"/>
    </row>
    <row r="198" spans="7:8">
      <c r="G198" s="23"/>
      <c r="H198" s="23"/>
    </row>
    <row r="199" spans="7:8">
      <c r="G199" s="23"/>
      <c r="H199" s="23"/>
    </row>
    <row r="200" spans="7:8">
      <c r="G200" s="23"/>
      <c r="H200" s="23"/>
    </row>
    <row r="201" spans="7:8">
      <c r="G201" s="23"/>
      <c r="H201" s="23"/>
    </row>
    <row r="202" spans="7:8">
      <c r="G202" s="23"/>
      <c r="H202" s="23"/>
    </row>
    <row r="203" spans="7:8">
      <c r="G203" s="23"/>
      <c r="H203" s="23"/>
    </row>
    <row r="204" spans="7:8">
      <c r="G204" s="23"/>
      <c r="H204" s="23"/>
    </row>
    <row r="205" spans="7:8">
      <c r="G205" s="23"/>
      <c r="H205" s="23"/>
    </row>
    <row r="206" spans="7:8">
      <c r="G206" s="23"/>
      <c r="H206" s="23"/>
    </row>
    <row r="207" spans="7:8">
      <c r="G207" s="23"/>
      <c r="H207" s="23"/>
    </row>
    <row r="208" spans="7:8">
      <c r="G208" s="23"/>
      <c r="H208" s="23"/>
    </row>
    <row r="209" spans="7:8">
      <c r="G209" s="23"/>
      <c r="H209" s="23"/>
    </row>
    <row r="210" spans="7:8">
      <c r="G210" s="23"/>
      <c r="H210" s="23"/>
    </row>
    <row r="211" spans="7:8">
      <c r="G211" s="23"/>
      <c r="H211" s="23"/>
    </row>
    <row r="212" spans="7:8">
      <c r="G212" s="23"/>
      <c r="H212" s="23"/>
    </row>
    <row r="213" spans="7:8">
      <c r="G213" s="23"/>
      <c r="H213" s="23"/>
    </row>
    <row r="214" spans="7:8">
      <c r="G214" s="23"/>
      <c r="H214" s="23"/>
    </row>
    <row r="215" spans="7:8">
      <c r="G215" s="23"/>
      <c r="H215" s="23"/>
    </row>
    <row r="216" spans="7:8">
      <c r="G216" s="23"/>
      <c r="H216" s="23"/>
    </row>
    <row r="217" spans="7:8">
      <c r="G217" s="23"/>
      <c r="H217" s="23"/>
    </row>
    <row r="218" spans="7:8">
      <c r="G218" s="23"/>
      <c r="H218" s="23"/>
    </row>
    <row r="219" spans="7:8">
      <c r="G219" s="23"/>
      <c r="H219" s="23"/>
    </row>
    <row r="220" spans="7:8">
      <c r="G220" s="23"/>
      <c r="H220" s="23"/>
    </row>
    <row r="221" spans="7:8">
      <c r="G221" s="23"/>
      <c r="H221" s="23"/>
    </row>
    <row r="222" spans="7:8">
      <c r="G222" s="23"/>
      <c r="H222" s="23"/>
    </row>
    <row r="223" spans="7:8">
      <c r="G223" s="23"/>
      <c r="H223" s="23"/>
    </row>
    <row r="224" spans="7:8">
      <c r="G224" s="23"/>
      <c r="H224" s="23"/>
    </row>
    <row r="225" spans="7:8">
      <c r="G225" s="23"/>
      <c r="H225" s="23"/>
    </row>
    <row r="226" spans="7:8">
      <c r="G226" s="23"/>
      <c r="H226" s="23"/>
    </row>
    <row r="227" spans="7:8">
      <c r="G227" s="23"/>
      <c r="H227" s="23"/>
    </row>
    <row r="228" spans="7:8">
      <c r="G228" s="23"/>
      <c r="H228" s="23"/>
    </row>
    <row r="229" spans="7:8">
      <c r="G229" s="23"/>
      <c r="H229" s="23"/>
    </row>
    <row r="230" spans="7:8">
      <c r="G230" s="23"/>
      <c r="H230" s="23"/>
    </row>
    <row r="231" spans="7:8">
      <c r="G231" s="23"/>
      <c r="H231" s="23"/>
    </row>
    <row r="232" spans="7:8">
      <c r="G232" s="23"/>
      <c r="H232" s="23"/>
    </row>
    <row r="233" spans="7:8">
      <c r="G233" s="23"/>
      <c r="H233" s="23"/>
    </row>
    <row r="234" spans="7:8">
      <c r="G234" s="23"/>
      <c r="H234" s="23"/>
    </row>
    <row r="235" spans="7:8">
      <c r="G235" s="23"/>
      <c r="H235" s="23"/>
    </row>
    <row r="236" spans="7:8">
      <c r="G236" s="23"/>
      <c r="H236" s="23"/>
    </row>
    <row r="237" spans="7:8">
      <c r="G237" s="23"/>
      <c r="H237" s="23"/>
    </row>
    <row r="238" spans="7:8">
      <c r="G238" s="23"/>
      <c r="H238" s="23"/>
    </row>
    <row r="239" spans="7:8">
      <c r="G239" s="23"/>
      <c r="H239" s="23"/>
    </row>
  </sheetData>
  <mergeCells count="12">
    <mergeCell ref="B6:B7"/>
    <mergeCell ref="A1:O1"/>
    <mergeCell ref="A2:O2"/>
    <mergeCell ref="A4:O4"/>
    <mergeCell ref="A40:A41"/>
    <mergeCell ref="A23:A24"/>
    <mergeCell ref="A25:A26"/>
    <mergeCell ref="A6:A7"/>
    <mergeCell ref="A17:A18"/>
    <mergeCell ref="A28:A29"/>
    <mergeCell ref="A31:A32"/>
    <mergeCell ref="A38:A39"/>
  </mergeCells>
  <phoneticPr fontId="0" type="noConversion"/>
  <pageMargins left="0.53" right="0.45" top="0.51" bottom="0.48" header="0.5" footer="0.5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Ахм</vt:lpstr>
    </vt:vector>
  </TitlesOfParts>
  <Company>economy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n209adr</dc:creator>
  <cp:lastModifiedBy>DozhdikovaNM</cp:lastModifiedBy>
  <cp:lastPrinted>2018-08-01T07:12:23Z</cp:lastPrinted>
  <dcterms:created xsi:type="dcterms:W3CDTF">2006-04-10T06:03:28Z</dcterms:created>
  <dcterms:modified xsi:type="dcterms:W3CDTF">2018-08-17T07:13:04Z</dcterms:modified>
</cp:coreProperties>
</file>